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PLANEACION\POAI SEGUIMIENTO\2023\"/>
    </mc:Choice>
  </mc:AlternateContent>
  <bookViews>
    <workbookView xWindow="0" yWindow="0" windowWidth="8568" windowHeight="5448" tabRatio="474" activeTab="1"/>
  </bookViews>
  <sheets>
    <sheet name="Ing-Diciembre" sheetId="39" r:id="rId1"/>
    <sheet name="Gtos-Diciembre" sheetId="53" r:id="rId2"/>
    <sheet name="Equilibrio" sheetId="10" r:id="rId3"/>
    <sheet name="Transferencias" sheetId="56" r:id="rId4"/>
  </sheets>
  <definedNames>
    <definedName name="_xlnm.Print_Titles" localSheetId="0">'Ing-Diciembre'!#REF!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" i="10" l="1"/>
  <c r="E25" i="10"/>
  <c r="D24" i="10"/>
  <c r="E24" i="10"/>
  <c r="D17" i="10"/>
  <c r="E17" i="10"/>
  <c r="D15" i="10"/>
  <c r="E15" i="10"/>
  <c r="D8" i="10"/>
  <c r="E8" i="10"/>
  <c r="D6" i="10"/>
  <c r="E6" i="10"/>
  <c r="E153" i="53" l="1"/>
  <c r="E152" i="53" s="1"/>
  <c r="F153" i="53"/>
  <c r="G153" i="53"/>
  <c r="G152" i="53" s="1"/>
  <c r="H153" i="53"/>
  <c r="H152" i="53" s="1"/>
  <c r="P153" i="53"/>
  <c r="Q153" i="53"/>
  <c r="Q152" i="53" s="1"/>
  <c r="R153" i="53"/>
  <c r="R152" i="53" s="1"/>
  <c r="S153" i="53"/>
  <c r="S152" i="53" s="1"/>
  <c r="T153" i="53"/>
  <c r="F152" i="53"/>
  <c r="P152" i="53"/>
  <c r="T152" i="53"/>
  <c r="E150" i="53"/>
  <c r="F150" i="53"/>
  <c r="G150" i="53"/>
  <c r="H150" i="53"/>
  <c r="P150" i="53"/>
  <c r="Q150" i="53"/>
  <c r="R150" i="53"/>
  <c r="S150" i="53"/>
  <c r="S146" i="53" s="1"/>
  <c r="T150" i="53"/>
  <c r="E147" i="53"/>
  <c r="E146" i="53" s="1"/>
  <c r="F147" i="53"/>
  <c r="G147" i="53"/>
  <c r="G146" i="53" s="1"/>
  <c r="H147" i="53"/>
  <c r="P147" i="53"/>
  <c r="Q147" i="53"/>
  <c r="R147" i="53"/>
  <c r="S147" i="53"/>
  <c r="T147" i="53"/>
  <c r="E133" i="53"/>
  <c r="F133" i="53"/>
  <c r="G133" i="53"/>
  <c r="H133" i="53"/>
  <c r="P133" i="53"/>
  <c r="Q133" i="53"/>
  <c r="R133" i="53"/>
  <c r="S133" i="53"/>
  <c r="T133" i="53"/>
  <c r="D133" i="53"/>
  <c r="E131" i="53"/>
  <c r="F131" i="53"/>
  <c r="G131" i="53"/>
  <c r="H131" i="53"/>
  <c r="P131" i="53"/>
  <c r="Q131" i="53"/>
  <c r="R131" i="53"/>
  <c r="S131" i="53"/>
  <c r="T131" i="53"/>
  <c r="D131" i="53"/>
  <c r="G130" i="53"/>
  <c r="G129" i="53" s="1"/>
  <c r="E127" i="53"/>
  <c r="F127" i="53"/>
  <c r="G127" i="53"/>
  <c r="H127" i="53"/>
  <c r="P127" i="53"/>
  <c r="Q127" i="53"/>
  <c r="R127" i="53"/>
  <c r="S127" i="53"/>
  <c r="T127" i="53"/>
  <c r="D127" i="53"/>
  <c r="E124" i="53"/>
  <c r="F124" i="53"/>
  <c r="G124" i="53"/>
  <c r="H124" i="53"/>
  <c r="P124" i="53"/>
  <c r="Q124" i="53"/>
  <c r="R124" i="53"/>
  <c r="S124" i="53"/>
  <c r="T124" i="53"/>
  <c r="D124" i="53"/>
  <c r="E117" i="53"/>
  <c r="E116" i="53" s="1"/>
  <c r="F117" i="53"/>
  <c r="G117" i="53"/>
  <c r="G116" i="53" s="1"/>
  <c r="H117" i="53"/>
  <c r="H116" i="53" s="1"/>
  <c r="P117" i="53"/>
  <c r="P116" i="53" s="1"/>
  <c r="Q117" i="53"/>
  <c r="Q116" i="53" s="1"/>
  <c r="R117" i="53"/>
  <c r="S117" i="53"/>
  <c r="S116" i="53" s="1"/>
  <c r="T117" i="53"/>
  <c r="F116" i="53"/>
  <c r="R116" i="53"/>
  <c r="T116" i="53"/>
  <c r="E112" i="53"/>
  <c r="E111" i="53" s="1"/>
  <c r="F112" i="53"/>
  <c r="F111" i="53" s="1"/>
  <c r="G112" i="53"/>
  <c r="G111" i="53" s="1"/>
  <c r="H112" i="53"/>
  <c r="H111" i="53" s="1"/>
  <c r="P112" i="53"/>
  <c r="P111" i="53" s="1"/>
  <c r="Q112" i="53"/>
  <c r="Q111" i="53" s="1"/>
  <c r="R112" i="53"/>
  <c r="R111" i="53" s="1"/>
  <c r="S112" i="53"/>
  <c r="S111" i="53" s="1"/>
  <c r="T112" i="53"/>
  <c r="T111" i="53" s="1"/>
  <c r="D112" i="53"/>
  <c r="D111" i="53" s="1"/>
  <c r="E108" i="53"/>
  <c r="F108" i="53"/>
  <c r="G108" i="53"/>
  <c r="H108" i="53"/>
  <c r="P108" i="53"/>
  <c r="Q108" i="53"/>
  <c r="R108" i="53"/>
  <c r="S108" i="53"/>
  <c r="T108" i="53"/>
  <c r="D108" i="53"/>
  <c r="E103" i="53"/>
  <c r="F103" i="53"/>
  <c r="G103" i="53"/>
  <c r="H103" i="53"/>
  <c r="P103" i="53"/>
  <c r="Q103" i="53"/>
  <c r="R103" i="53"/>
  <c r="S103" i="53"/>
  <c r="T103" i="53"/>
  <c r="D103" i="53"/>
  <c r="E100" i="53"/>
  <c r="E99" i="53" s="1"/>
  <c r="F100" i="53"/>
  <c r="F99" i="53" s="1"/>
  <c r="G100" i="53"/>
  <c r="G99" i="53" s="1"/>
  <c r="H100" i="53"/>
  <c r="H99" i="53" s="1"/>
  <c r="P100" i="53"/>
  <c r="P99" i="53" s="1"/>
  <c r="Q100" i="53"/>
  <c r="Q99" i="53" s="1"/>
  <c r="R100" i="53"/>
  <c r="R99" i="53" s="1"/>
  <c r="S100" i="53"/>
  <c r="S99" i="53" s="1"/>
  <c r="T100" i="53"/>
  <c r="T99" i="53" s="1"/>
  <c r="D100" i="53"/>
  <c r="D99" i="53" s="1"/>
  <c r="E97" i="53"/>
  <c r="E96" i="53" s="1"/>
  <c r="F97" i="53"/>
  <c r="F96" i="53" s="1"/>
  <c r="G97" i="53"/>
  <c r="H97" i="53"/>
  <c r="H96" i="53" s="1"/>
  <c r="P97" i="53"/>
  <c r="P96" i="53" s="1"/>
  <c r="Q97" i="53"/>
  <c r="R97" i="53"/>
  <c r="R96" i="53" s="1"/>
  <c r="S97" i="53"/>
  <c r="S96" i="53" s="1"/>
  <c r="T97" i="53"/>
  <c r="T96" i="53" s="1"/>
  <c r="D97" i="53"/>
  <c r="G96" i="53"/>
  <c r="Q96" i="53"/>
  <c r="D96" i="53"/>
  <c r="E94" i="53"/>
  <c r="F94" i="53"/>
  <c r="F93" i="53" s="1"/>
  <c r="G94" i="53"/>
  <c r="G93" i="53" s="1"/>
  <c r="H94" i="53"/>
  <c r="H93" i="53" s="1"/>
  <c r="P94" i="53"/>
  <c r="P93" i="53" s="1"/>
  <c r="Q94" i="53"/>
  <c r="Q93" i="53" s="1"/>
  <c r="R94" i="53"/>
  <c r="R93" i="53" s="1"/>
  <c r="S94" i="53"/>
  <c r="T94" i="53"/>
  <c r="T93" i="53" s="1"/>
  <c r="E93" i="53"/>
  <c r="S93" i="53"/>
  <c r="E89" i="53"/>
  <c r="F89" i="53"/>
  <c r="F88" i="53" s="1"/>
  <c r="G89" i="53"/>
  <c r="G88" i="53" s="1"/>
  <c r="G87" i="53" s="1"/>
  <c r="H89" i="53"/>
  <c r="H88" i="53" s="1"/>
  <c r="P89" i="53"/>
  <c r="P88" i="53" s="1"/>
  <c r="Q89" i="53"/>
  <c r="Q88" i="53" s="1"/>
  <c r="Q87" i="53" s="1"/>
  <c r="R89" i="53"/>
  <c r="R88" i="53" s="1"/>
  <c r="S89" i="53"/>
  <c r="T89" i="53"/>
  <c r="T88" i="53" s="1"/>
  <c r="D89" i="53"/>
  <c r="D88" i="53" s="1"/>
  <c r="E88" i="53"/>
  <c r="S88" i="53"/>
  <c r="E82" i="53"/>
  <c r="F82" i="53"/>
  <c r="G82" i="53"/>
  <c r="H82" i="53"/>
  <c r="P82" i="53"/>
  <c r="Q82" i="53"/>
  <c r="R82" i="53"/>
  <c r="S82" i="53"/>
  <c r="T82" i="53"/>
  <c r="D82" i="53"/>
  <c r="E71" i="53"/>
  <c r="F71" i="53"/>
  <c r="G71" i="53"/>
  <c r="H71" i="53"/>
  <c r="P71" i="53"/>
  <c r="Q71" i="53"/>
  <c r="R71" i="53"/>
  <c r="S71" i="53"/>
  <c r="T71" i="53"/>
  <c r="D71" i="53"/>
  <c r="E67" i="53"/>
  <c r="F67" i="53"/>
  <c r="G67" i="53"/>
  <c r="H67" i="53"/>
  <c r="P67" i="53"/>
  <c r="Q67" i="53"/>
  <c r="R67" i="53"/>
  <c r="S67" i="53"/>
  <c r="T67" i="53"/>
  <c r="D67" i="53"/>
  <c r="E64" i="53"/>
  <c r="F64" i="53"/>
  <c r="G64" i="53"/>
  <c r="H64" i="53"/>
  <c r="P64" i="53"/>
  <c r="Q64" i="53"/>
  <c r="R64" i="53"/>
  <c r="S64" i="53"/>
  <c r="T64" i="53"/>
  <c r="D64" i="53"/>
  <c r="E60" i="53"/>
  <c r="F60" i="53"/>
  <c r="F59" i="53" s="1"/>
  <c r="G60" i="53"/>
  <c r="G59" i="53" s="1"/>
  <c r="H60" i="53"/>
  <c r="H59" i="53" s="1"/>
  <c r="P60" i="53"/>
  <c r="P59" i="53" s="1"/>
  <c r="Q60" i="53"/>
  <c r="Q59" i="53" s="1"/>
  <c r="R60" i="53"/>
  <c r="R59" i="53" s="1"/>
  <c r="S60" i="53"/>
  <c r="T60" i="53"/>
  <c r="T59" i="53" s="1"/>
  <c r="D60" i="53"/>
  <c r="E59" i="53"/>
  <c r="S59" i="53"/>
  <c r="E40" i="53"/>
  <c r="E35" i="53" s="1"/>
  <c r="F40" i="53"/>
  <c r="G40" i="53"/>
  <c r="H40" i="53"/>
  <c r="P40" i="53"/>
  <c r="Q40" i="53"/>
  <c r="R40" i="53"/>
  <c r="S40" i="53"/>
  <c r="T40" i="53"/>
  <c r="D40" i="53"/>
  <c r="E36" i="53"/>
  <c r="F36" i="53"/>
  <c r="G36" i="53"/>
  <c r="H36" i="53"/>
  <c r="P36" i="53"/>
  <c r="Q36" i="53"/>
  <c r="R36" i="53"/>
  <c r="S36" i="53"/>
  <c r="T36" i="53"/>
  <c r="D36" i="53"/>
  <c r="R35" i="53"/>
  <c r="E27" i="53"/>
  <c r="F27" i="53"/>
  <c r="G27" i="53"/>
  <c r="H27" i="53"/>
  <c r="P27" i="53"/>
  <c r="Q27" i="53"/>
  <c r="R27" i="53"/>
  <c r="S27" i="53"/>
  <c r="T27" i="53"/>
  <c r="D27" i="53"/>
  <c r="E25" i="53"/>
  <c r="E24" i="53" s="1"/>
  <c r="F25" i="53"/>
  <c r="F24" i="53" s="1"/>
  <c r="G25" i="53"/>
  <c r="G24" i="53" s="1"/>
  <c r="H25" i="53"/>
  <c r="H24" i="53" s="1"/>
  <c r="P25" i="53"/>
  <c r="P24" i="53" s="1"/>
  <c r="Q25" i="53"/>
  <c r="Q24" i="53" s="1"/>
  <c r="R25" i="53"/>
  <c r="R24" i="53" s="1"/>
  <c r="S25" i="53"/>
  <c r="S24" i="53" s="1"/>
  <c r="T25" i="53"/>
  <c r="T24" i="53" s="1"/>
  <c r="D21" i="53"/>
  <c r="D14" i="53" s="1"/>
  <c r="E21" i="53"/>
  <c r="F21" i="53"/>
  <c r="F14" i="53" s="1"/>
  <c r="G21" i="53"/>
  <c r="G14" i="53" s="1"/>
  <c r="H21" i="53"/>
  <c r="H14" i="53" s="1"/>
  <c r="P21" i="53"/>
  <c r="P14" i="53" s="1"/>
  <c r="Q21" i="53"/>
  <c r="Q14" i="53" s="1"/>
  <c r="R21" i="53"/>
  <c r="R14" i="53" s="1"/>
  <c r="S21" i="53"/>
  <c r="S14" i="53" s="1"/>
  <c r="T21" i="53"/>
  <c r="T14" i="53" s="1"/>
  <c r="E14" i="53"/>
  <c r="R13" i="53" l="1"/>
  <c r="D35" i="53"/>
  <c r="Q35" i="53"/>
  <c r="E130" i="53"/>
  <c r="E129" i="53" s="1"/>
  <c r="G123" i="53"/>
  <c r="G122" i="53" s="1"/>
  <c r="G121" i="53" s="1"/>
  <c r="S35" i="53"/>
  <c r="Q146" i="53"/>
  <c r="Q145" i="53" s="1"/>
  <c r="Q144" i="53" s="1"/>
  <c r="Q123" i="53"/>
  <c r="Q122" i="53" s="1"/>
  <c r="Q121" i="53" s="1"/>
  <c r="Q13" i="53"/>
  <c r="G13" i="53"/>
  <c r="S13" i="53"/>
  <c r="E13" i="53"/>
  <c r="E12" i="53" s="1"/>
  <c r="E11" i="53" s="1"/>
  <c r="E87" i="53"/>
  <c r="S123" i="53"/>
  <c r="S122" i="53" s="1"/>
  <c r="S121" i="53" s="1"/>
  <c r="E123" i="53"/>
  <c r="E122" i="53" s="1"/>
  <c r="E121" i="53" s="1"/>
  <c r="S130" i="53"/>
  <c r="S129" i="53" s="1"/>
  <c r="S120" i="53" s="1"/>
  <c r="S119" i="53" s="1"/>
  <c r="S145" i="53"/>
  <c r="S144" i="53" s="1"/>
  <c r="S63" i="53"/>
  <c r="S58" i="53" s="1"/>
  <c r="S57" i="53" s="1"/>
  <c r="E102" i="53"/>
  <c r="Q102" i="53"/>
  <c r="Q10" i="53" s="1"/>
  <c r="G102" i="53"/>
  <c r="Q130" i="53"/>
  <c r="Q129" i="53" s="1"/>
  <c r="T146" i="53"/>
  <c r="T145" i="53" s="1"/>
  <c r="T144" i="53" s="1"/>
  <c r="P146" i="53"/>
  <c r="P145" i="53" s="1"/>
  <c r="P144" i="53" s="1"/>
  <c r="F146" i="53"/>
  <c r="F145" i="53" s="1"/>
  <c r="F144" i="53" s="1"/>
  <c r="R146" i="53"/>
  <c r="R145" i="53" s="1"/>
  <c r="R144" i="53" s="1"/>
  <c r="H146" i="53"/>
  <c r="H145" i="53" s="1"/>
  <c r="H144" i="53" s="1"/>
  <c r="G145" i="53"/>
  <c r="G144" i="53" s="1"/>
  <c r="F123" i="53"/>
  <c r="F122" i="53" s="1"/>
  <c r="F121" i="53" s="1"/>
  <c r="Q12" i="53"/>
  <c r="Q11" i="53" s="1"/>
  <c r="F35" i="53"/>
  <c r="S12" i="53"/>
  <c r="S11" i="53" s="1"/>
  <c r="Q63" i="53"/>
  <c r="Q58" i="53" s="1"/>
  <c r="Q57" i="53" s="1"/>
  <c r="F13" i="53"/>
  <c r="F12" i="53" s="1"/>
  <c r="F11" i="53" s="1"/>
  <c r="E145" i="53"/>
  <c r="E144" i="53" s="1"/>
  <c r="E63" i="53"/>
  <c r="E58" i="53" s="1"/>
  <c r="E57" i="53" s="1"/>
  <c r="E10" i="53" s="1"/>
  <c r="G63" i="53"/>
  <c r="G58" i="53" s="1"/>
  <c r="G57" i="53" s="1"/>
  <c r="S87" i="53"/>
  <c r="S102" i="53"/>
  <c r="G35" i="53"/>
  <c r="G12" i="53" s="1"/>
  <c r="G11" i="53" s="1"/>
  <c r="G10" i="53" s="1"/>
  <c r="R123" i="53"/>
  <c r="R122" i="53" s="1"/>
  <c r="R121" i="53" s="1"/>
  <c r="R130" i="53"/>
  <c r="R129" i="53" s="1"/>
  <c r="F130" i="53"/>
  <c r="F129" i="53" s="1"/>
  <c r="F120" i="53" s="1"/>
  <c r="F119" i="53" s="1"/>
  <c r="T130" i="53"/>
  <c r="T129" i="53" s="1"/>
  <c r="P130" i="53"/>
  <c r="P129" i="53" s="1"/>
  <c r="H130" i="53"/>
  <c r="H129" i="53" s="1"/>
  <c r="G120" i="53"/>
  <c r="G119" i="53" s="1"/>
  <c r="T123" i="53"/>
  <c r="T122" i="53" s="1"/>
  <c r="T121" i="53" s="1"/>
  <c r="P123" i="53"/>
  <c r="P122" i="53" s="1"/>
  <c r="P121" i="53" s="1"/>
  <c r="H123" i="53"/>
  <c r="H122" i="53" s="1"/>
  <c r="H121" i="53" s="1"/>
  <c r="R102" i="53"/>
  <c r="F102" i="53"/>
  <c r="D102" i="53"/>
  <c r="T102" i="53"/>
  <c r="P102" i="53"/>
  <c r="H102" i="53"/>
  <c r="R87" i="53"/>
  <c r="F87" i="53"/>
  <c r="T87" i="53"/>
  <c r="P87" i="53"/>
  <c r="H87" i="53"/>
  <c r="R63" i="53"/>
  <c r="R58" i="53" s="1"/>
  <c r="R57" i="53" s="1"/>
  <c r="F63" i="53"/>
  <c r="F58" i="53" s="1"/>
  <c r="F57" i="53" s="1"/>
  <c r="T63" i="53"/>
  <c r="T58" i="53" s="1"/>
  <c r="T57" i="53" s="1"/>
  <c r="P63" i="53"/>
  <c r="P58" i="53" s="1"/>
  <c r="P57" i="53" s="1"/>
  <c r="H63" i="53"/>
  <c r="H58" i="53" s="1"/>
  <c r="H57" i="53" s="1"/>
  <c r="D63" i="53"/>
  <c r="T35" i="53"/>
  <c r="P35" i="53"/>
  <c r="H35" i="53"/>
  <c r="R12" i="53"/>
  <c r="R11" i="53" s="1"/>
  <c r="T13" i="53"/>
  <c r="P13" i="53"/>
  <c r="H13" i="53"/>
  <c r="H12" i="53" s="1"/>
  <c r="H11" i="53" s="1"/>
  <c r="E120" i="53" l="1"/>
  <c r="E119" i="53" s="1"/>
  <c r="Q120" i="53"/>
  <c r="Q119" i="53" s="1"/>
  <c r="S10" i="53"/>
  <c r="G9" i="53"/>
  <c r="R10" i="53"/>
  <c r="E9" i="53"/>
  <c r="R120" i="53"/>
  <c r="R119" i="53" s="1"/>
  <c r="R9" i="53" s="1"/>
  <c r="S9" i="53"/>
  <c r="T120" i="53"/>
  <c r="T119" i="53" s="1"/>
  <c r="H120" i="53"/>
  <c r="H119" i="53" s="1"/>
  <c r="P120" i="53"/>
  <c r="P119" i="53" s="1"/>
  <c r="Q9" i="53"/>
  <c r="F10" i="53"/>
  <c r="F9" i="53" s="1"/>
  <c r="H10" i="53"/>
  <c r="P12" i="53"/>
  <c r="P11" i="53" s="1"/>
  <c r="P10" i="53" s="1"/>
  <c r="T12" i="53"/>
  <c r="T11" i="53" s="1"/>
  <c r="T10" i="53" s="1"/>
  <c r="T25" i="39"/>
  <c r="T23" i="39"/>
  <c r="Q91" i="39"/>
  <c r="P89" i="39"/>
  <c r="P88" i="39"/>
  <c r="P87" i="39"/>
  <c r="P86" i="39"/>
  <c r="P85" i="39"/>
  <c r="P84" i="39"/>
  <c r="P81" i="39"/>
  <c r="P80" i="39"/>
  <c r="P78" i="39"/>
  <c r="P76" i="39"/>
  <c r="P75" i="39"/>
  <c r="P66" i="39"/>
  <c r="P61" i="39"/>
  <c r="P58" i="39"/>
  <c r="P57" i="39"/>
  <c r="P56" i="39"/>
  <c r="P55" i="39"/>
  <c r="P53" i="39"/>
  <c r="P52" i="39"/>
  <c r="P51" i="39"/>
  <c r="P50" i="39"/>
  <c r="P49" i="39"/>
  <c r="P46" i="39"/>
  <c r="P45" i="39"/>
  <c r="P43" i="39"/>
  <c r="P41" i="39"/>
  <c r="P40" i="39"/>
  <c r="P39" i="39"/>
  <c r="P38" i="39"/>
  <c r="P37" i="39"/>
  <c r="P35" i="39"/>
  <c r="P34" i="39"/>
  <c r="P33" i="39"/>
  <c r="P32" i="39"/>
  <c r="P30" i="39"/>
  <c r="P29" i="39"/>
  <c r="P27" i="39"/>
  <c r="P26" i="39"/>
  <c r="P25" i="39"/>
  <c r="P24" i="39"/>
  <c r="P23" i="39"/>
  <c r="P12" i="39"/>
  <c r="N89" i="39"/>
  <c r="M89" i="39"/>
  <c r="N88" i="39"/>
  <c r="M88" i="39"/>
  <c r="N87" i="39"/>
  <c r="M87" i="39"/>
  <c r="N86" i="39"/>
  <c r="M86" i="39"/>
  <c r="N85" i="39"/>
  <c r="M85" i="39"/>
  <c r="N84" i="39"/>
  <c r="M84" i="39"/>
  <c r="M83" i="39"/>
  <c r="N81" i="39"/>
  <c r="M81" i="39"/>
  <c r="N80" i="39"/>
  <c r="M80" i="39"/>
  <c r="N78" i="39"/>
  <c r="M78" i="39"/>
  <c r="N76" i="39"/>
  <c r="M76" i="39"/>
  <c r="N66" i="39"/>
  <c r="M66" i="39"/>
  <c r="M65" i="39"/>
  <c r="N61" i="39"/>
  <c r="M61" i="39"/>
  <c r="N58" i="39"/>
  <c r="M58" i="39"/>
  <c r="N57" i="39"/>
  <c r="M57" i="39"/>
  <c r="N56" i="39"/>
  <c r="M56" i="39"/>
  <c r="N55" i="39"/>
  <c r="M55" i="39"/>
  <c r="N54" i="39"/>
  <c r="N53" i="39"/>
  <c r="M53" i="39"/>
  <c r="N52" i="39"/>
  <c r="M52" i="39"/>
  <c r="N51" i="39"/>
  <c r="M51" i="39"/>
  <c r="N50" i="39"/>
  <c r="M50" i="39"/>
  <c r="N49" i="39"/>
  <c r="M49" i="39"/>
  <c r="M48" i="39"/>
  <c r="N46" i="39"/>
  <c r="M46" i="39"/>
  <c r="N45" i="39"/>
  <c r="M45" i="39"/>
  <c r="N44" i="39"/>
  <c r="N43" i="39"/>
  <c r="M43" i="39"/>
  <c r="N42" i="39"/>
  <c r="N41" i="39"/>
  <c r="M41" i="39"/>
  <c r="N40" i="39"/>
  <c r="M40" i="39"/>
  <c r="N39" i="39"/>
  <c r="M39" i="39"/>
  <c r="N38" i="39"/>
  <c r="M38" i="39"/>
  <c r="N37" i="39"/>
  <c r="M37" i="39"/>
  <c r="N36" i="39"/>
  <c r="N35" i="39"/>
  <c r="M35" i="39"/>
  <c r="N34" i="39"/>
  <c r="M34" i="39"/>
  <c r="N33" i="39"/>
  <c r="M33" i="39"/>
  <c r="N32" i="39"/>
  <c r="M32" i="39"/>
  <c r="N31" i="39"/>
  <c r="N30" i="39"/>
  <c r="M30" i="39"/>
  <c r="N29" i="39"/>
  <c r="M29" i="39"/>
  <c r="N28" i="39"/>
  <c r="N27" i="39"/>
  <c r="M27" i="39"/>
  <c r="N26" i="39"/>
  <c r="M26" i="39"/>
  <c r="N25" i="39"/>
  <c r="M25" i="39"/>
  <c r="N24" i="39"/>
  <c r="M24" i="39"/>
  <c r="N23" i="39"/>
  <c r="M23" i="39"/>
  <c r="N17" i="39"/>
  <c r="N12" i="39"/>
  <c r="M12" i="39"/>
  <c r="E90" i="39"/>
  <c r="F90" i="39"/>
  <c r="G90" i="39"/>
  <c r="H90" i="39"/>
  <c r="I90" i="39"/>
  <c r="J90" i="39"/>
  <c r="K90" i="39"/>
  <c r="L90" i="39"/>
  <c r="O90" i="39"/>
  <c r="P90" i="39" s="1"/>
  <c r="E83" i="39"/>
  <c r="E82" i="39" s="1"/>
  <c r="F83" i="39"/>
  <c r="F82" i="39" s="1"/>
  <c r="G83" i="39"/>
  <c r="H83" i="39"/>
  <c r="H82" i="39" s="1"/>
  <c r="I83" i="39"/>
  <c r="J83" i="39"/>
  <c r="K83" i="39"/>
  <c r="L83" i="39"/>
  <c r="L82" i="39" s="1"/>
  <c r="O83" i="39"/>
  <c r="P83" i="39" s="1"/>
  <c r="D83" i="39"/>
  <c r="D82" i="39" s="1"/>
  <c r="G82" i="39"/>
  <c r="I82" i="39"/>
  <c r="J82" i="39"/>
  <c r="K82" i="39"/>
  <c r="E79" i="39"/>
  <c r="E77" i="39" s="1"/>
  <c r="F79" i="39"/>
  <c r="F77" i="39" s="1"/>
  <c r="G79" i="39"/>
  <c r="H79" i="39"/>
  <c r="H77" i="39" s="1"/>
  <c r="I79" i="39"/>
  <c r="I77" i="39" s="1"/>
  <c r="J79" i="39"/>
  <c r="J77" i="39" s="1"/>
  <c r="K79" i="39"/>
  <c r="L79" i="39"/>
  <c r="L77" i="39" s="1"/>
  <c r="O79" i="39"/>
  <c r="P79" i="39" s="1"/>
  <c r="D79" i="39"/>
  <c r="D77" i="39" s="1"/>
  <c r="G77" i="39"/>
  <c r="K77" i="39"/>
  <c r="O77" i="39"/>
  <c r="E75" i="39"/>
  <c r="E74" i="39" s="1"/>
  <c r="F75" i="39"/>
  <c r="G75" i="39"/>
  <c r="H75" i="39"/>
  <c r="H74" i="39" s="1"/>
  <c r="I75" i="39"/>
  <c r="I74" i="39" s="1"/>
  <c r="J75" i="39"/>
  <c r="K75" i="39"/>
  <c r="L75" i="39"/>
  <c r="L74" i="39" s="1"/>
  <c r="O75" i="39"/>
  <c r="D75" i="39"/>
  <c r="F74" i="39"/>
  <c r="G74" i="39"/>
  <c r="J74" i="39"/>
  <c r="K74" i="39"/>
  <c r="O74" i="39"/>
  <c r="P74" i="39" s="1"/>
  <c r="D74" i="39"/>
  <c r="D71" i="39"/>
  <c r="D70" i="39" s="1"/>
  <c r="D69" i="39" s="1"/>
  <c r="E71" i="39"/>
  <c r="E70" i="39" s="1"/>
  <c r="E69" i="39" s="1"/>
  <c r="F71" i="39"/>
  <c r="F70" i="39" s="1"/>
  <c r="F69" i="39" s="1"/>
  <c r="G71" i="39"/>
  <c r="G70" i="39" s="1"/>
  <c r="G69" i="39" s="1"/>
  <c r="G68" i="39" s="1"/>
  <c r="H71" i="39"/>
  <c r="H70" i="39" s="1"/>
  <c r="H69" i="39" s="1"/>
  <c r="I71" i="39"/>
  <c r="I70" i="39" s="1"/>
  <c r="I69" i="39" s="1"/>
  <c r="J71" i="39"/>
  <c r="J70" i="39" s="1"/>
  <c r="J69" i="39" s="1"/>
  <c r="K71" i="39"/>
  <c r="L71" i="39"/>
  <c r="L70" i="39" s="1"/>
  <c r="L69" i="39" s="1"/>
  <c r="O71" i="39"/>
  <c r="Q71" i="39"/>
  <c r="Q70" i="39" s="1"/>
  <c r="K70" i="39"/>
  <c r="K69" i="39" s="1"/>
  <c r="O70" i="39"/>
  <c r="O69" i="39" s="1"/>
  <c r="E65" i="39"/>
  <c r="F65" i="39"/>
  <c r="G65" i="39"/>
  <c r="H65" i="39"/>
  <c r="I65" i="39"/>
  <c r="J65" i="39"/>
  <c r="K65" i="39"/>
  <c r="L65" i="39"/>
  <c r="O65" i="39"/>
  <c r="P65" i="39" s="1"/>
  <c r="D65" i="39"/>
  <c r="E63" i="39"/>
  <c r="F63" i="39"/>
  <c r="F62" i="39" s="1"/>
  <c r="G63" i="39"/>
  <c r="G62" i="39" s="1"/>
  <c r="H63" i="39"/>
  <c r="I63" i="39"/>
  <c r="J63" i="39"/>
  <c r="J62" i="39" s="1"/>
  <c r="K63" i="39"/>
  <c r="K62" i="39" s="1"/>
  <c r="L63" i="39"/>
  <c r="L62" i="39" s="1"/>
  <c r="O63" i="39"/>
  <c r="D63" i="39"/>
  <c r="H62" i="39"/>
  <c r="O62" i="39"/>
  <c r="P62" i="39" s="1"/>
  <c r="E60" i="39"/>
  <c r="F60" i="39"/>
  <c r="F59" i="39" s="1"/>
  <c r="G60" i="39"/>
  <c r="H60" i="39"/>
  <c r="H59" i="39" s="1"/>
  <c r="I60" i="39"/>
  <c r="J60" i="39"/>
  <c r="K60" i="39"/>
  <c r="L60" i="39"/>
  <c r="L59" i="39" s="1"/>
  <c r="N59" i="39" s="1"/>
  <c r="O60" i="39"/>
  <c r="P60" i="39" s="1"/>
  <c r="E59" i="39"/>
  <c r="G59" i="39"/>
  <c r="I59" i="39"/>
  <c r="K59" i="39"/>
  <c r="O59" i="39"/>
  <c r="D22" i="39"/>
  <c r="E22" i="39"/>
  <c r="E21" i="39" s="1"/>
  <c r="F22" i="39"/>
  <c r="F21" i="39" s="1"/>
  <c r="G22" i="39"/>
  <c r="H22" i="39"/>
  <c r="H21" i="39" s="1"/>
  <c r="I22" i="39"/>
  <c r="I21" i="39" s="1"/>
  <c r="J22" i="39"/>
  <c r="J21" i="39" s="1"/>
  <c r="K22" i="39"/>
  <c r="L22" i="39"/>
  <c r="L21" i="39" s="1"/>
  <c r="O22" i="39"/>
  <c r="P22" i="39" s="1"/>
  <c r="G21" i="39"/>
  <c r="K21" i="39"/>
  <c r="K20" i="39" s="1"/>
  <c r="G20" i="39"/>
  <c r="D16" i="39"/>
  <c r="E16" i="39"/>
  <c r="E15" i="39" s="1"/>
  <c r="F16" i="39"/>
  <c r="F15" i="39" s="1"/>
  <c r="G16" i="39"/>
  <c r="H16" i="39"/>
  <c r="H15" i="39" s="1"/>
  <c r="I16" i="39"/>
  <c r="I15" i="39" s="1"/>
  <c r="J16" i="39"/>
  <c r="J15" i="39" s="1"/>
  <c r="K16" i="39"/>
  <c r="L16" i="39"/>
  <c r="L15" i="39" s="1"/>
  <c r="O16" i="39"/>
  <c r="O15" i="39" s="1"/>
  <c r="G15" i="39"/>
  <c r="K15" i="39"/>
  <c r="Q12" i="39"/>
  <c r="R12" i="39" s="1"/>
  <c r="Q89" i="39"/>
  <c r="R89" i="39" s="1"/>
  <c r="Q88" i="39"/>
  <c r="R88" i="39" s="1"/>
  <c r="Q87" i="39"/>
  <c r="R87" i="39" s="1"/>
  <c r="Q86" i="39"/>
  <c r="R86" i="39" s="1"/>
  <c r="Q85" i="39"/>
  <c r="R85" i="39" s="1"/>
  <c r="Q84" i="39"/>
  <c r="R84" i="39" s="1"/>
  <c r="Q81" i="39"/>
  <c r="R81" i="39" s="1"/>
  <c r="Q80" i="39"/>
  <c r="Q79" i="39" s="1"/>
  <c r="R79" i="39" s="1"/>
  <c r="Q78" i="39"/>
  <c r="R78" i="39" s="1"/>
  <c r="Q76" i="39"/>
  <c r="Q75" i="39" s="1"/>
  <c r="Q73" i="39"/>
  <c r="Q72" i="39"/>
  <c r="R72" i="39" s="1"/>
  <c r="Q67" i="39"/>
  <c r="Q66" i="39"/>
  <c r="R66" i="39" s="1"/>
  <c r="Q64" i="39"/>
  <c r="Q63" i="39" s="1"/>
  <c r="Q61" i="39"/>
  <c r="R61" i="39" s="1"/>
  <c r="Q58" i="39"/>
  <c r="R58" i="39" s="1"/>
  <c r="Q57" i="39"/>
  <c r="R57" i="39" s="1"/>
  <c r="Q56" i="39"/>
  <c r="R56" i="39" s="1"/>
  <c r="Q55" i="39"/>
  <c r="R55" i="39" s="1"/>
  <c r="Q54" i="39"/>
  <c r="Q53" i="39"/>
  <c r="R53" i="39" s="1"/>
  <c r="Q52" i="39"/>
  <c r="R52" i="39" s="1"/>
  <c r="Q51" i="39"/>
  <c r="R51" i="39" s="1"/>
  <c r="Q50" i="39"/>
  <c r="R50" i="39" s="1"/>
  <c r="Q49" i="39"/>
  <c r="R49" i="39" s="1"/>
  <c r="Q48" i="39"/>
  <c r="R48" i="39" s="1"/>
  <c r="Q47" i="39"/>
  <c r="Q46" i="39"/>
  <c r="R46" i="39" s="1"/>
  <c r="Q45" i="39"/>
  <c r="R45" i="39" s="1"/>
  <c r="Q44" i="39"/>
  <c r="Q43" i="39"/>
  <c r="R43" i="39" s="1"/>
  <c r="Q42" i="39"/>
  <c r="Q41" i="39"/>
  <c r="R41" i="39" s="1"/>
  <c r="Q40" i="39"/>
  <c r="R40" i="39" s="1"/>
  <c r="Q39" i="39"/>
  <c r="R39" i="39" s="1"/>
  <c r="Q38" i="39"/>
  <c r="R38" i="39" s="1"/>
  <c r="Q37" i="39"/>
  <c r="R37" i="39" s="1"/>
  <c r="Q36" i="39"/>
  <c r="Q35" i="39"/>
  <c r="R35" i="39" s="1"/>
  <c r="Q34" i="39"/>
  <c r="R34" i="39" s="1"/>
  <c r="Q33" i="39"/>
  <c r="R33" i="39" s="1"/>
  <c r="Q32" i="39"/>
  <c r="R32" i="39" s="1"/>
  <c r="Q31" i="39"/>
  <c r="Q30" i="39"/>
  <c r="R30" i="39" s="1"/>
  <c r="Q29" i="39"/>
  <c r="R29" i="39" s="1"/>
  <c r="Q28" i="39"/>
  <c r="Q27" i="39"/>
  <c r="R27" i="39" s="1"/>
  <c r="Q26" i="39"/>
  <c r="R26" i="39" s="1"/>
  <c r="Q25" i="39"/>
  <c r="R25" i="39" s="1"/>
  <c r="Q24" i="39"/>
  <c r="Q23" i="39"/>
  <c r="Q19" i="39"/>
  <c r="Q18" i="39"/>
  <c r="Q17" i="39"/>
  <c r="P77" i="39" l="1"/>
  <c r="N74" i="39"/>
  <c r="N15" i="39"/>
  <c r="N65" i="39"/>
  <c r="K68" i="39"/>
  <c r="N77" i="39"/>
  <c r="O82" i="39"/>
  <c r="P82" i="39" s="1"/>
  <c r="M21" i="39"/>
  <c r="Q22" i="39"/>
  <c r="R22" i="39" s="1"/>
  <c r="G14" i="39"/>
  <c r="G13" i="39" s="1"/>
  <c r="I62" i="39"/>
  <c r="E62" i="39"/>
  <c r="E14" i="39" s="1"/>
  <c r="E13" i="39" s="1"/>
  <c r="E11" i="39" s="1"/>
  <c r="N90" i="39"/>
  <c r="R70" i="39"/>
  <c r="Q90" i="39"/>
  <c r="R90" i="39" s="1"/>
  <c r="O21" i="39"/>
  <c r="P21" i="39" s="1"/>
  <c r="M75" i="39"/>
  <c r="H9" i="53"/>
  <c r="T9" i="53"/>
  <c r="P9" i="53"/>
  <c r="N62" i="39"/>
  <c r="M62" i="39"/>
  <c r="Q74" i="39"/>
  <c r="R74" i="39" s="1"/>
  <c r="R75" i="39"/>
  <c r="Q83" i="39"/>
  <c r="R23" i="39"/>
  <c r="R71" i="39"/>
  <c r="M77" i="39"/>
  <c r="Q16" i="39"/>
  <c r="Q60" i="39"/>
  <c r="Q77" i="39"/>
  <c r="R77" i="39" s="1"/>
  <c r="N75" i="39"/>
  <c r="N79" i="39"/>
  <c r="N83" i="39"/>
  <c r="R24" i="39"/>
  <c r="R76" i="39"/>
  <c r="R80" i="39"/>
  <c r="M79" i="39"/>
  <c r="M22" i="39"/>
  <c r="M60" i="39"/>
  <c r="M74" i="39"/>
  <c r="M82" i="39"/>
  <c r="M90" i="39"/>
  <c r="Q65" i="39"/>
  <c r="R65" i="39" s="1"/>
  <c r="N16" i="39"/>
  <c r="N22" i="39"/>
  <c r="N60" i="39"/>
  <c r="D68" i="39"/>
  <c r="I68" i="39"/>
  <c r="E68" i="39"/>
  <c r="J68" i="39"/>
  <c r="L68" i="39"/>
  <c r="H68" i="39"/>
  <c r="F68" i="39"/>
  <c r="Q69" i="39"/>
  <c r="G11" i="39"/>
  <c r="Q62" i="39"/>
  <c r="R62" i="39" s="1"/>
  <c r="I20" i="39"/>
  <c r="I14" i="39" s="1"/>
  <c r="I13" i="39" s="1"/>
  <c r="L20" i="39"/>
  <c r="H20" i="39"/>
  <c r="H14" i="39" s="1"/>
  <c r="H13" i="39" s="1"/>
  <c r="J59" i="39"/>
  <c r="P59" i="39" s="1"/>
  <c r="E20" i="39"/>
  <c r="F20" i="39"/>
  <c r="F14" i="39" s="1"/>
  <c r="F13" i="39" s="1"/>
  <c r="F11" i="39" s="1"/>
  <c r="K14" i="39"/>
  <c r="K13" i="39" s="1"/>
  <c r="K11" i="39" s="1"/>
  <c r="L14" i="39"/>
  <c r="Q21" i="39" l="1"/>
  <c r="R21" i="39" s="1"/>
  <c r="M59" i="39"/>
  <c r="O20" i="39"/>
  <c r="N21" i="39"/>
  <c r="O68" i="39"/>
  <c r="P68" i="39" s="1"/>
  <c r="N82" i="39"/>
  <c r="Q59" i="39"/>
  <c r="R60" i="39"/>
  <c r="L13" i="39"/>
  <c r="N20" i="39"/>
  <c r="N68" i="39"/>
  <c r="M68" i="39"/>
  <c r="Q15" i="39"/>
  <c r="Q82" i="39"/>
  <c r="R82" i="39" s="1"/>
  <c r="R83" i="39"/>
  <c r="R69" i="39"/>
  <c r="H11" i="39"/>
  <c r="I11" i="39"/>
  <c r="J20" i="39"/>
  <c r="J14" i="39" s="1"/>
  <c r="J13" i="39" s="1"/>
  <c r="J11" i="39" s="1"/>
  <c r="T57" i="39"/>
  <c r="T41" i="39"/>
  <c r="M14" i="39" l="1"/>
  <c r="P20" i="39"/>
  <c r="O14" i="39"/>
  <c r="M20" i="39"/>
  <c r="L11" i="39"/>
  <c r="M13" i="39"/>
  <c r="R59" i="39"/>
  <c r="Q20" i="39"/>
  <c r="Q68" i="39"/>
  <c r="R68" i="39" s="1"/>
  <c r="O13" i="39" l="1"/>
  <c r="P14" i="39"/>
  <c r="N14" i="39"/>
  <c r="M11" i="39"/>
  <c r="Q14" i="39"/>
  <c r="R20" i="39"/>
  <c r="O11" i="39" l="1"/>
  <c r="P13" i="39"/>
  <c r="N13" i="39"/>
  <c r="Q13" i="39"/>
  <c r="R14" i="39"/>
  <c r="P11" i="39" l="1"/>
  <c r="N11" i="39"/>
  <c r="R13" i="39"/>
  <c r="Q11" i="39"/>
  <c r="R11" i="39" l="1"/>
  <c r="Q92" i="39"/>
  <c r="I113" i="53"/>
  <c r="I114" i="53"/>
  <c r="I83" i="53"/>
  <c r="I72" i="53"/>
  <c r="I68" i="53"/>
  <c r="I66" i="53"/>
  <c r="I61" i="53"/>
  <c r="I104" i="53"/>
  <c r="D150" i="53"/>
  <c r="D94" i="53"/>
  <c r="D93" i="53" s="1"/>
  <c r="D87" i="53" s="1"/>
  <c r="J114" i="53"/>
  <c r="S2" i="53"/>
  <c r="N154" i="53"/>
  <c r="N151" i="53"/>
  <c r="N149" i="53"/>
  <c r="N148" i="53"/>
  <c r="N143" i="53"/>
  <c r="N142" i="53"/>
  <c r="N141" i="53"/>
  <c r="N140" i="53"/>
  <c r="N139" i="53"/>
  <c r="N138" i="53"/>
  <c r="N137" i="53"/>
  <c r="N136" i="53"/>
  <c r="N135" i="53"/>
  <c r="N134" i="53"/>
  <c r="N132" i="53"/>
  <c r="N128" i="53"/>
  <c r="N126" i="53"/>
  <c r="N125" i="53"/>
  <c r="N118" i="53"/>
  <c r="N115" i="53"/>
  <c r="N114" i="53"/>
  <c r="O114" i="53" s="1"/>
  <c r="N113" i="53"/>
  <c r="N110" i="53"/>
  <c r="N109" i="53"/>
  <c r="N107" i="53"/>
  <c r="N106" i="53"/>
  <c r="N105" i="53"/>
  <c r="N104" i="53"/>
  <c r="N101" i="53"/>
  <c r="N98" i="53"/>
  <c r="N95" i="53"/>
  <c r="N92" i="53"/>
  <c r="N91" i="53"/>
  <c r="N90" i="53"/>
  <c r="N86" i="53"/>
  <c r="N85" i="53"/>
  <c r="N84" i="53"/>
  <c r="N83" i="53"/>
  <c r="N81" i="53"/>
  <c r="N80" i="53"/>
  <c r="N79" i="53"/>
  <c r="N78" i="53"/>
  <c r="N77" i="53"/>
  <c r="N76" i="53"/>
  <c r="N75" i="53"/>
  <c r="N74" i="53"/>
  <c r="N73" i="53"/>
  <c r="N72" i="53"/>
  <c r="N70" i="53"/>
  <c r="N69" i="53"/>
  <c r="N68" i="53"/>
  <c r="N66" i="53"/>
  <c r="N65" i="53"/>
  <c r="N62" i="53"/>
  <c r="N61" i="53"/>
  <c r="N56" i="53"/>
  <c r="N55" i="53"/>
  <c r="N54" i="53"/>
  <c r="N53" i="53"/>
  <c r="N52" i="53"/>
  <c r="N51" i="53"/>
  <c r="N50" i="53"/>
  <c r="N49" i="53"/>
  <c r="N48" i="53"/>
  <c r="N47" i="53"/>
  <c r="N46" i="53"/>
  <c r="N45" i="53"/>
  <c r="N44" i="53"/>
  <c r="N43" i="53"/>
  <c r="N42" i="53"/>
  <c r="N41" i="53"/>
  <c r="N39" i="53"/>
  <c r="N38" i="53"/>
  <c r="N37" i="53"/>
  <c r="N34" i="53"/>
  <c r="N33" i="53"/>
  <c r="N32" i="53"/>
  <c r="N31" i="53"/>
  <c r="N30" i="53"/>
  <c r="N29" i="53"/>
  <c r="N28" i="53"/>
  <c r="N26" i="53"/>
  <c r="N23" i="53"/>
  <c r="N22" i="53"/>
  <c r="N20" i="53"/>
  <c r="N19" i="53"/>
  <c r="N18" i="53"/>
  <c r="N17" i="53"/>
  <c r="N16" i="53"/>
  <c r="N15" i="53"/>
  <c r="L48" i="53" l="1"/>
  <c r="L76" i="53"/>
  <c r="L92" i="53"/>
  <c r="N103" i="53"/>
  <c r="L128" i="53"/>
  <c r="N127" i="53"/>
  <c r="L136" i="53"/>
  <c r="L140" i="53"/>
  <c r="N147" i="53"/>
  <c r="L34" i="53"/>
  <c r="N40" i="53"/>
  <c r="L45" i="53"/>
  <c r="L53" i="53"/>
  <c r="N60" i="53"/>
  <c r="L68" i="53"/>
  <c r="N67" i="53"/>
  <c r="L77" i="53"/>
  <c r="L86" i="53"/>
  <c r="N94" i="53"/>
  <c r="L105" i="53"/>
  <c r="K105" i="53" s="1"/>
  <c r="L118" i="53"/>
  <c r="N117" i="53"/>
  <c r="N131" i="53"/>
  <c r="L137" i="53"/>
  <c r="K137" i="53" s="1"/>
  <c r="L149" i="53"/>
  <c r="L44" i="53"/>
  <c r="L52" i="53"/>
  <c r="L72" i="53"/>
  <c r="K72" i="53" s="1"/>
  <c r="N71" i="53"/>
  <c r="L80" i="53"/>
  <c r="N108" i="53"/>
  <c r="L23" i="53"/>
  <c r="K23" i="53" s="1"/>
  <c r="L26" i="53"/>
  <c r="N25" i="53"/>
  <c r="L31" i="53"/>
  <c r="L37" i="53"/>
  <c r="N36" i="53"/>
  <c r="N35" i="53" s="1"/>
  <c r="L46" i="53"/>
  <c r="L54" i="53"/>
  <c r="K54" i="53" s="1"/>
  <c r="L69" i="53"/>
  <c r="L78" i="53"/>
  <c r="N82" i="53"/>
  <c r="L90" i="53"/>
  <c r="N89" i="53"/>
  <c r="N97" i="53"/>
  <c r="L106" i="53"/>
  <c r="N112" i="53"/>
  <c r="L125" i="53"/>
  <c r="K125" i="53" s="1"/>
  <c r="N124" i="53"/>
  <c r="L138" i="53"/>
  <c r="N150" i="53"/>
  <c r="N21" i="53"/>
  <c r="N14" i="53" s="1"/>
  <c r="L39" i="53"/>
  <c r="L56" i="53"/>
  <c r="L115" i="53"/>
  <c r="L15" i="53"/>
  <c r="K15" i="53" s="1"/>
  <c r="L20" i="53"/>
  <c r="N27" i="53"/>
  <c r="N64" i="53"/>
  <c r="N100" i="53"/>
  <c r="N153" i="53"/>
  <c r="I112" i="53"/>
  <c r="N133" i="53"/>
  <c r="L151" i="53"/>
  <c r="L47" i="53"/>
  <c r="L79" i="53"/>
  <c r="L107" i="53"/>
  <c r="L126" i="53"/>
  <c r="L139" i="53"/>
  <c r="L143" i="53"/>
  <c r="K31" i="53"/>
  <c r="K20" i="53"/>
  <c r="L32" i="53"/>
  <c r="L43" i="53"/>
  <c r="L51" i="53"/>
  <c r="L55" i="53"/>
  <c r="L75" i="53"/>
  <c r="L84" i="53"/>
  <c r="L91" i="53"/>
  <c r="L114" i="53"/>
  <c r="M114" i="53" s="1"/>
  <c r="L135" i="53"/>
  <c r="K34" i="53"/>
  <c r="K86" i="53"/>
  <c r="L29" i="53"/>
  <c r="K39" i="53"/>
  <c r="L66" i="53"/>
  <c r="L85" i="53"/>
  <c r="K78" i="53"/>
  <c r="K106" i="53"/>
  <c r="K138" i="53"/>
  <c r="L18" i="53"/>
  <c r="L30" i="53"/>
  <c r="L41" i="53"/>
  <c r="L49" i="53"/>
  <c r="L61" i="53"/>
  <c r="K61" i="53" s="1"/>
  <c r="L73" i="53"/>
  <c r="L81" i="53"/>
  <c r="L95" i="53"/>
  <c r="L110" i="53"/>
  <c r="L132" i="53"/>
  <c r="L141" i="53"/>
  <c r="L17" i="53"/>
  <c r="L22" i="53"/>
  <c r="K22" i="53" s="1"/>
  <c r="L33" i="53"/>
  <c r="K115" i="53"/>
  <c r="K46" i="53"/>
  <c r="K90" i="53"/>
  <c r="L19" i="53"/>
  <c r="L42" i="53"/>
  <c r="L50" i="53"/>
  <c r="L62" i="53"/>
  <c r="L74" i="53"/>
  <c r="L83" i="53"/>
  <c r="K83" i="53" s="1"/>
  <c r="L98" i="53"/>
  <c r="L113" i="53"/>
  <c r="L134" i="53"/>
  <c r="L142" i="53"/>
  <c r="L154" i="53"/>
  <c r="K68" i="53"/>
  <c r="K128" i="53"/>
  <c r="K127" i="53" s="1"/>
  <c r="L16" i="53"/>
  <c r="L28" i="53"/>
  <c r="L38" i="53"/>
  <c r="L65" i="53"/>
  <c r="L70" i="53"/>
  <c r="L101" i="53"/>
  <c r="L104" i="53"/>
  <c r="L109" i="53"/>
  <c r="L148" i="53"/>
  <c r="K134" i="53"/>
  <c r="N99" i="53" l="1"/>
  <c r="K149" i="53"/>
  <c r="N93" i="53"/>
  <c r="L127" i="53"/>
  <c r="L100" i="53"/>
  <c r="L27" i="53"/>
  <c r="L153" i="53"/>
  <c r="K98" i="53"/>
  <c r="K97" i="53" s="1"/>
  <c r="K96" i="53" s="1"/>
  <c r="L97" i="53"/>
  <c r="L131" i="53"/>
  <c r="L150" i="53"/>
  <c r="N152" i="53"/>
  <c r="L124" i="53"/>
  <c r="N88" i="53"/>
  <c r="K69" i="53"/>
  <c r="K52" i="53"/>
  <c r="K45" i="53"/>
  <c r="N146" i="53"/>
  <c r="K136" i="53"/>
  <c r="N102" i="53"/>
  <c r="K48" i="53"/>
  <c r="L103" i="53"/>
  <c r="L112" i="53"/>
  <c r="K41" i="53"/>
  <c r="L40" i="53"/>
  <c r="K56" i="53"/>
  <c r="L25" i="53"/>
  <c r="K92" i="53"/>
  <c r="L147" i="53"/>
  <c r="K21" i="53"/>
  <c r="L133" i="53"/>
  <c r="L82" i="53"/>
  <c r="L21" i="53"/>
  <c r="L60" i="53"/>
  <c r="L59" i="53" s="1"/>
  <c r="K26" i="53"/>
  <c r="K25" i="53" s="1"/>
  <c r="K24" i="53" s="1"/>
  <c r="L14" i="53"/>
  <c r="N111" i="53"/>
  <c r="L89" i="53"/>
  <c r="N24" i="53"/>
  <c r="K77" i="53"/>
  <c r="L67" i="53"/>
  <c r="K53" i="53"/>
  <c r="K76" i="53"/>
  <c r="K80" i="53"/>
  <c r="L117" i="53"/>
  <c r="L108" i="53"/>
  <c r="L64" i="53"/>
  <c r="K60" i="53"/>
  <c r="K59" i="53" s="1"/>
  <c r="K118" i="53"/>
  <c r="K117" i="53" s="1"/>
  <c r="K116" i="53" s="1"/>
  <c r="K95" i="53"/>
  <c r="K94" i="53" s="1"/>
  <c r="K93" i="53" s="1"/>
  <c r="L94" i="53"/>
  <c r="N63" i="53"/>
  <c r="N123" i="53"/>
  <c r="N96" i="53"/>
  <c r="K37" i="53"/>
  <c r="L36" i="53"/>
  <c r="L71" i="53"/>
  <c r="K44" i="53"/>
  <c r="N116" i="53"/>
  <c r="N59" i="53"/>
  <c r="N58" i="53" s="1"/>
  <c r="K140" i="53"/>
  <c r="L130" i="53"/>
  <c r="N130" i="53"/>
  <c r="K151" i="53"/>
  <c r="K150" i="53" s="1"/>
  <c r="T49" i="39"/>
  <c r="T35" i="39"/>
  <c r="T43" i="39"/>
  <c r="T51" i="39"/>
  <c r="T31" i="39"/>
  <c r="T37" i="39"/>
  <c r="T45" i="39"/>
  <c r="T53" i="39"/>
  <c r="T29" i="39"/>
  <c r="T39" i="39"/>
  <c r="T27" i="39"/>
  <c r="T33" i="39"/>
  <c r="T47" i="39"/>
  <c r="T55" i="39"/>
  <c r="K70" i="53"/>
  <c r="K113" i="53"/>
  <c r="K112" i="53" s="1"/>
  <c r="K111" i="53" s="1"/>
  <c r="K62" i="53"/>
  <c r="K33" i="53"/>
  <c r="K141" i="53"/>
  <c r="K91" i="53"/>
  <c r="K89" i="53" s="1"/>
  <c r="K88" i="53" s="1"/>
  <c r="K87" i="53" s="1"/>
  <c r="K30" i="53"/>
  <c r="K51" i="53"/>
  <c r="K47" i="53"/>
  <c r="C23" i="10"/>
  <c r="F23" i="10" s="1"/>
  <c r="G23" i="10" s="1"/>
  <c r="K132" i="53"/>
  <c r="K131" i="53" s="1"/>
  <c r="K142" i="53"/>
  <c r="K42" i="53"/>
  <c r="K110" i="53"/>
  <c r="K18" i="53"/>
  <c r="K114" i="53"/>
  <c r="K84" i="53"/>
  <c r="K79" i="53"/>
  <c r="K17" i="53"/>
  <c r="K81" i="53"/>
  <c r="K135" i="53"/>
  <c r="K75" i="53"/>
  <c r="K50" i="53"/>
  <c r="K73" i="53"/>
  <c r="K85" i="53"/>
  <c r="K32" i="53"/>
  <c r="K143" i="53"/>
  <c r="K126" i="53"/>
  <c r="K124" i="53" s="1"/>
  <c r="K123" i="53" s="1"/>
  <c r="K122" i="53" s="1"/>
  <c r="K121" i="53" s="1"/>
  <c r="K38" i="53"/>
  <c r="K16" i="53"/>
  <c r="K74" i="53"/>
  <c r="K19" i="53"/>
  <c r="K49" i="53"/>
  <c r="K66" i="53"/>
  <c r="K29" i="53"/>
  <c r="K55" i="53"/>
  <c r="K43" i="53"/>
  <c r="K139" i="53"/>
  <c r="K107" i="53"/>
  <c r="K104" i="53"/>
  <c r="K103" i="53" s="1"/>
  <c r="K101" i="53"/>
  <c r="K100" i="53" s="1"/>
  <c r="K99" i="53" s="1"/>
  <c r="K65" i="53"/>
  <c r="K28" i="53"/>
  <c r="K148" i="53"/>
  <c r="K147" i="53" s="1"/>
  <c r="K154" i="53"/>
  <c r="K153" i="53" s="1"/>
  <c r="K152" i="53" s="1"/>
  <c r="K109" i="53"/>
  <c r="K108" i="53" s="1"/>
  <c r="K40" i="53" l="1"/>
  <c r="K82" i="53"/>
  <c r="K36" i="53"/>
  <c r="K35" i="53" s="1"/>
  <c r="K67" i="53"/>
  <c r="K71" i="53"/>
  <c r="N122" i="53"/>
  <c r="L93" i="53"/>
  <c r="L111" i="53"/>
  <c r="L102" i="53" s="1"/>
  <c r="N145" i="53"/>
  <c r="L123" i="53"/>
  <c r="L152" i="53"/>
  <c r="K64" i="53"/>
  <c r="K146" i="53"/>
  <c r="K145" i="53" s="1"/>
  <c r="K144" i="53" s="1"/>
  <c r="L35" i="53"/>
  <c r="L63" i="53"/>
  <c r="L58" i="53" s="1"/>
  <c r="L116" i="53"/>
  <c r="L146" i="53"/>
  <c r="N87" i="53"/>
  <c r="L96" i="53"/>
  <c r="L99" i="53"/>
  <c r="K102" i="53"/>
  <c r="K27" i="53"/>
  <c r="N57" i="53"/>
  <c r="L88" i="53"/>
  <c r="K14" i="53"/>
  <c r="K13" i="53" s="1"/>
  <c r="L24" i="53"/>
  <c r="L13" i="53" s="1"/>
  <c r="N13" i="53"/>
  <c r="L129" i="53"/>
  <c r="N129" i="53"/>
  <c r="K133" i="53"/>
  <c r="K130" i="53" s="1"/>
  <c r="K129" i="53" s="1"/>
  <c r="K120" i="53" s="1"/>
  <c r="K119" i="53" s="1"/>
  <c r="U114" i="53"/>
  <c r="K12" i="53" l="1"/>
  <c r="K11" i="53" s="1"/>
  <c r="K63" i="53"/>
  <c r="K58" i="53" s="1"/>
  <c r="K57" i="53" s="1"/>
  <c r="L12" i="53"/>
  <c r="N144" i="53"/>
  <c r="L87" i="53"/>
  <c r="L122" i="53"/>
  <c r="N12" i="53"/>
  <c r="L57" i="53"/>
  <c r="N121" i="53"/>
  <c r="K10" i="53"/>
  <c r="K9" i="53" s="1"/>
  <c r="L145" i="53"/>
  <c r="N120" i="53"/>
  <c r="L121" i="53" l="1"/>
  <c r="L11" i="53"/>
  <c r="L144" i="53"/>
  <c r="N11" i="53"/>
  <c r="N119" i="53"/>
  <c r="N10" i="53" l="1"/>
  <c r="N9" i="53" s="1"/>
  <c r="L120" i="53"/>
  <c r="L119" i="53" s="1"/>
  <c r="L10" i="53"/>
  <c r="E49" i="56"/>
  <c r="C49" i="56"/>
  <c r="E42" i="56"/>
  <c r="C42" i="56"/>
  <c r="C32" i="56"/>
  <c r="C31" i="56"/>
  <c r="C30" i="56"/>
  <c r="C35" i="56" s="1"/>
  <c r="E17" i="56"/>
  <c r="C17" i="56"/>
  <c r="L9" i="53" l="1"/>
  <c r="C14" i="10"/>
  <c r="F14" i="10" s="1"/>
  <c r="G14" i="10" s="1"/>
  <c r="C5" i="10"/>
  <c r="F5" i="10" s="1"/>
  <c r="G5" i="10" s="1"/>
  <c r="E35" i="56"/>
  <c r="J154" i="53" l="1"/>
  <c r="D153" i="53"/>
  <c r="D152" i="53" s="1"/>
  <c r="J149" i="53"/>
  <c r="I149" i="53"/>
  <c r="J148" i="53"/>
  <c r="I148" i="53"/>
  <c r="D147" i="53"/>
  <c r="D146" i="53" s="1"/>
  <c r="J143" i="53"/>
  <c r="I143" i="53"/>
  <c r="J142" i="53"/>
  <c r="I142" i="53"/>
  <c r="J141" i="53"/>
  <c r="I141" i="53"/>
  <c r="J140" i="53"/>
  <c r="I140" i="53"/>
  <c r="J139" i="53"/>
  <c r="I139" i="53"/>
  <c r="J138" i="53"/>
  <c r="I138" i="53"/>
  <c r="J137" i="53"/>
  <c r="I137" i="53"/>
  <c r="J136" i="53"/>
  <c r="I136" i="53"/>
  <c r="J135" i="53"/>
  <c r="I135" i="53"/>
  <c r="J134" i="53"/>
  <c r="I134" i="53"/>
  <c r="J132" i="53"/>
  <c r="I132" i="53"/>
  <c r="I131" i="53" s="1"/>
  <c r="J128" i="53"/>
  <c r="I128" i="53"/>
  <c r="I127" i="53" s="1"/>
  <c r="J126" i="53"/>
  <c r="I126" i="53"/>
  <c r="J125" i="53"/>
  <c r="I125" i="53"/>
  <c r="I124" i="53" s="1"/>
  <c r="I123" i="53" s="1"/>
  <c r="I122" i="53" s="1"/>
  <c r="I121" i="53" s="1"/>
  <c r="J118" i="53"/>
  <c r="I118" i="53"/>
  <c r="I117" i="53" s="1"/>
  <c r="I116" i="53" s="1"/>
  <c r="D117" i="53"/>
  <c r="D116" i="53" s="1"/>
  <c r="J115" i="53"/>
  <c r="I115" i="53"/>
  <c r="I111" i="53" s="1"/>
  <c r="J113" i="53"/>
  <c r="J110" i="53"/>
  <c r="I110" i="53"/>
  <c r="J109" i="53"/>
  <c r="I109" i="53"/>
  <c r="J107" i="53"/>
  <c r="I107" i="53"/>
  <c r="J106" i="53"/>
  <c r="I106" i="53"/>
  <c r="J105" i="53"/>
  <c r="I105" i="53"/>
  <c r="I103" i="53" s="1"/>
  <c r="J104" i="53"/>
  <c r="J101" i="53"/>
  <c r="J98" i="53"/>
  <c r="I98" i="53"/>
  <c r="I97" i="53" s="1"/>
  <c r="I96" i="53" s="1"/>
  <c r="J92" i="53"/>
  <c r="I92" i="53"/>
  <c r="J91" i="53"/>
  <c r="I91" i="53"/>
  <c r="J90" i="53"/>
  <c r="J86" i="53"/>
  <c r="I86" i="53"/>
  <c r="J85" i="53"/>
  <c r="I85" i="53"/>
  <c r="J84" i="53"/>
  <c r="I84" i="53"/>
  <c r="J81" i="53"/>
  <c r="I81" i="53"/>
  <c r="J80" i="53"/>
  <c r="I80" i="53"/>
  <c r="J79" i="53"/>
  <c r="I79" i="53"/>
  <c r="J78" i="53"/>
  <c r="J76" i="53"/>
  <c r="I76" i="53"/>
  <c r="J75" i="53"/>
  <c r="I75" i="53"/>
  <c r="J74" i="53"/>
  <c r="J73" i="53"/>
  <c r="I73" i="53"/>
  <c r="J70" i="53"/>
  <c r="I70" i="53"/>
  <c r="J66" i="53"/>
  <c r="J65" i="53"/>
  <c r="I65" i="53"/>
  <c r="I64" i="53" s="1"/>
  <c r="J62" i="53"/>
  <c r="I62" i="53"/>
  <c r="I60" i="53" s="1"/>
  <c r="I59" i="53" s="1"/>
  <c r="J61" i="53"/>
  <c r="D59" i="53"/>
  <c r="J56" i="53"/>
  <c r="I56" i="53"/>
  <c r="J55" i="53"/>
  <c r="I55" i="53"/>
  <c r="J54" i="53"/>
  <c r="I54" i="53"/>
  <c r="J52" i="53"/>
  <c r="I52" i="53"/>
  <c r="I51" i="53"/>
  <c r="J51" i="53"/>
  <c r="J50" i="53"/>
  <c r="I50" i="53"/>
  <c r="J49" i="53"/>
  <c r="I49" i="53"/>
  <c r="J48" i="53"/>
  <c r="I48" i="53"/>
  <c r="J47" i="53"/>
  <c r="I47" i="53"/>
  <c r="J45" i="53"/>
  <c r="I45" i="53"/>
  <c r="J44" i="53"/>
  <c r="I44" i="53"/>
  <c r="J43" i="53"/>
  <c r="I43" i="53"/>
  <c r="J42" i="53"/>
  <c r="I42" i="53"/>
  <c r="J41" i="53"/>
  <c r="I41" i="53"/>
  <c r="J39" i="53"/>
  <c r="I39" i="53"/>
  <c r="J38" i="53"/>
  <c r="I38" i="53"/>
  <c r="J37" i="53"/>
  <c r="I37" i="53"/>
  <c r="I36" i="53" s="1"/>
  <c r="J34" i="53"/>
  <c r="I34" i="53"/>
  <c r="J33" i="53"/>
  <c r="I33" i="53"/>
  <c r="J32" i="53"/>
  <c r="I32" i="53"/>
  <c r="J31" i="53"/>
  <c r="J30" i="53"/>
  <c r="I30" i="53"/>
  <c r="J29" i="53"/>
  <c r="J28" i="53"/>
  <c r="J26" i="53"/>
  <c r="I26" i="53"/>
  <c r="I25" i="53" s="1"/>
  <c r="I24" i="53" s="1"/>
  <c r="D25" i="53"/>
  <c r="D24" i="53" s="1"/>
  <c r="J23" i="53"/>
  <c r="I23" i="53"/>
  <c r="J22" i="53"/>
  <c r="I22" i="53"/>
  <c r="J20" i="53"/>
  <c r="I20" i="53"/>
  <c r="J19" i="53"/>
  <c r="I19" i="53"/>
  <c r="J18" i="53"/>
  <c r="J17" i="53"/>
  <c r="I17" i="53"/>
  <c r="J16" i="53"/>
  <c r="J21" i="53" l="1"/>
  <c r="O22" i="53"/>
  <c r="M22" i="53"/>
  <c r="O34" i="53"/>
  <c r="M34" i="53"/>
  <c r="O43" i="53"/>
  <c r="M43" i="53"/>
  <c r="O50" i="53"/>
  <c r="M50" i="53"/>
  <c r="J103" i="53"/>
  <c r="O104" i="53"/>
  <c r="M104" i="53"/>
  <c r="O135" i="53"/>
  <c r="M135" i="53"/>
  <c r="O143" i="53"/>
  <c r="M143" i="53"/>
  <c r="J25" i="53"/>
  <c r="O26" i="53"/>
  <c r="M26" i="53"/>
  <c r="O30" i="53"/>
  <c r="M30" i="53"/>
  <c r="O51" i="53"/>
  <c r="M51" i="53"/>
  <c r="O66" i="53"/>
  <c r="M66" i="53"/>
  <c r="O73" i="53"/>
  <c r="M73" i="53"/>
  <c r="O79" i="53"/>
  <c r="M79" i="53"/>
  <c r="O81" i="53"/>
  <c r="M81" i="53"/>
  <c r="O85" i="53"/>
  <c r="M85" i="53"/>
  <c r="O115" i="53"/>
  <c r="M115" i="53"/>
  <c r="O149" i="53"/>
  <c r="M149" i="53"/>
  <c r="O32" i="53"/>
  <c r="M32" i="53"/>
  <c r="O41" i="53"/>
  <c r="M41" i="53"/>
  <c r="O48" i="53"/>
  <c r="M48" i="53"/>
  <c r="O52" i="53"/>
  <c r="M52" i="53"/>
  <c r="J60" i="53"/>
  <c r="O61" i="53"/>
  <c r="M61" i="53"/>
  <c r="O75" i="53"/>
  <c r="M75" i="53"/>
  <c r="J89" i="53"/>
  <c r="O90" i="53"/>
  <c r="M90" i="53"/>
  <c r="O106" i="53"/>
  <c r="M106" i="53"/>
  <c r="J117" i="53"/>
  <c r="O118" i="53"/>
  <c r="M118" i="53"/>
  <c r="J131" i="53"/>
  <c r="O132" i="53"/>
  <c r="M132" i="53"/>
  <c r="O137" i="53"/>
  <c r="M137" i="53"/>
  <c r="O139" i="53"/>
  <c r="M139" i="53"/>
  <c r="O141" i="53"/>
  <c r="M141" i="53"/>
  <c r="O17" i="53"/>
  <c r="M17" i="53"/>
  <c r="O20" i="53"/>
  <c r="M20" i="53"/>
  <c r="J27" i="53"/>
  <c r="O28" i="53"/>
  <c r="M28" i="53"/>
  <c r="O31" i="53"/>
  <c r="M31" i="53"/>
  <c r="O33" i="53"/>
  <c r="M33" i="53"/>
  <c r="J36" i="53"/>
  <c r="O37" i="53"/>
  <c r="M37" i="53"/>
  <c r="O39" i="53"/>
  <c r="M39" i="53"/>
  <c r="O42" i="53"/>
  <c r="M42" i="53"/>
  <c r="O44" i="53"/>
  <c r="M44" i="53"/>
  <c r="O47" i="53"/>
  <c r="M47" i="53"/>
  <c r="O49" i="53"/>
  <c r="M49" i="53"/>
  <c r="O54" i="53"/>
  <c r="M54" i="53"/>
  <c r="O56" i="53"/>
  <c r="M56" i="53"/>
  <c r="O62" i="53"/>
  <c r="M62" i="53"/>
  <c r="O74" i="53"/>
  <c r="M74" i="53"/>
  <c r="O76" i="53"/>
  <c r="M76" i="53"/>
  <c r="I82" i="53"/>
  <c r="O91" i="53"/>
  <c r="M91" i="53"/>
  <c r="J97" i="53"/>
  <c r="O98" i="53"/>
  <c r="M98" i="53"/>
  <c r="O105" i="53"/>
  <c r="M105" i="53"/>
  <c r="O107" i="53"/>
  <c r="M107" i="53"/>
  <c r="O110" i="53"/>
  <c r="M110" i="53"/>
  <c r="J124" i="53"/>
  <c r="O125" i="53"/>
  <c r="M125" i="53"/>
  <c r="J127" i="53"/>
  <c r="O128" i="53"/>
  <c r="M128" i="53"/>
  <c r="O134" i="53"/>
  <c r="M134" i="53"/>
  <c r="O136" i="53"/>
  <c r="M136" i="53"/>
  <c r="O138" i="53"/>
  <c r="M138" i="53"/>
  <c r="O140" i="53"/>
  <c r="M140" i="53"/>
  <c r="O142" i="53"/>
  <c r="M142" i="53"/>
  <c r="I147" i="53"/>
  <c r="O19" i="53"/>
  <c r="M19" i="53"/>
  <c r="O38" i="53"/>
  <c r="M38" i="53"/>
  <c r="O45" i="53"/>
  <c r="M45" i="53"/>
  <c r="O55" i="53"/>
  <c r="M55" i="53"/>
  <c r="J64" i="53"/>
  <c r="O65" i="53"/>
  <c r="M65" i="53"/>
  <c r="O92" i="53"/>
  <c r="M92" i="53"/>
  <c r="J108" i="53"/>
  <c r="O109" i="53"/>
  <c r="M109" i="53"/>
  <c r="O126" i="53"/>
  <c r="M126" i="53"/>
  <c r="O18" i="53"/>
  <c r="M18" i="53"/>
  <c r="O23" i="53"/>
  <c r="M23" i="53"/>
  <c r="O16" i="53"/>
  <c r="M16" i="53"/>
  <c r="I21" i="53"/>
  <c r="O29" i="53"/>
  <c r="M29" i="53"/>
  <c r="O70" i="53"/>
  <c r="M70" i="53"/>
  <c r="O78" i="53"/>
  <c r="M78" i="53"/>
  <c r="O80" i="53"/>
  <c r="M80" i="53"/>
  <c r="O84" i="53"/>
  <c r="M84" i="53"/>
  <c r="O86" i="53"/>
  <c r="M86" i="53"/>
  <c r="J100" i="53"/>
  <c r="O101" i="53"/>
  <c r="M101" i="53"/>
  <c r="I108" i="53"/>
  <c r="I102" i="53" s="1"/>
  <c r="J112" i="53"/>
  <c r="O113" i="53"/>
  <c r="M113" i="53"/>
  <c r="J147" i="53"/>
  <c r="O148" i="53"/>
  <c r="M148" i="53"/>
  <c r="J153" i="53"/>
  <c r="O154" i="53"/>
  <c r="M154" i="53"/>
  <c r="I133" i="53"/>
  <c r="I130" i="53" s="1"/>
  <c r="I129" i="53" s="1"/>
  <c r="I120" i="53" s="1"/>
  <c r="I119" i="53" s="1"/>
  <c r="J133" i="53"/>
  <c r="U55" i="53"/>
  <c r="U74" i="53"/>
  <c r="U76" i="53"/>
  <c r="U85" i="53"/>
  <c r="U19" i="53"/>
  <c r="U32" i="53"/>
  <c r="U34" i="53"/>
  <c r="U38" i="53"/>
  <c r="U41" i="53"/>
  <c r="U43" i="53"/>
  <c r="U45" i="53"/>
  <c r="U48" i="53"/>
  <c r="U65" i="53"/>
  <c r="U70" i="53"/>
  <c r="U78" i="53"/>
  <c r="U80" i="53"/>
  <c r="U91" i="53"/>
  <c r="U149" i="53"/>
  <c r="U17" i="53"/>
  <c r="U30" i="53"/>
  <c r="U50" i="53"/>
  <c r="U54" i="53"/>
  <c r="U56" i="53"/>
  <c r="U62" i="53"/>
  <c r="U75" i="53"/>
  <c r="U84" i="53"/>
  <c r="U86" i="53"/>
  <c r="U104" i="53"/>
  <c r="U106" i="53"/>
  <c r="U109" i="53"/>
  <c r="U136" i="53"/>
  <c r="U138" i="53"/>
  <c r="U140" i="53"/>
  <c r="U142" i="53"/>
  <c r="U16" i="53"/>
  <c r="U52" i="53"/>
  <c r="U61" i="53"/>
  <c r="U18" i="53"/>
  <c r="U20" i="53"/>
  <c r="U23" i="53"/>
  <c r="U31" i="53"/>
  <c r="U33" i="53"/>
  <c r="U39" i="53"/>
  <c r="U42" i="53"/>
  <c r="U44" i="53"/>
  <c r="U47" i="53"/>
  <c r="U49" i="53"/>
  <c r="U51" i="53"/>
  <c r="U66" i="53"/>
  <c r="U73" i="53"/>
  <c r="U79" i="53"/>
  <c r="U81" i="53"/>
  <c r="U90" i="53"/>
  <c r="U92" i="53"/>
  <c r="U126" i="53"/>
  <c r="U105" i="53"/>
  <c r="U107" i="53"/>
  <c r="U110" i="53"/>
  <c r="U115" i="53"/>
  <c r="U135" i="53"/>
  <c r="U137" i="53"/>
  <c r="U139" i="53"/>
  <c r="U141" i="53"/>
  <c r="U143" i="53"/>
  <c r="U148" i="53"/>
  <c r="U29" i="53"/>
  <c r="D123" i="53"/>
  <c r="D122" i="53" s="1"/>
  <c r="D121" i="53" s="1"/>
  <c r="D13" i="53"/>
  <c r="D58" i="53"/>
  <c r="D57" i="53" s="1"/>
  <c r="D130" i="53"/>
  <c r="D129" i="53" s="1"/>
  <c r="I16" i="53"/>
  <c r="J151" i="53"/>
  <c r="I74" i="53"/>
  <c r="I78" i="53"/>
  <c r="I101" i="53"/>
  <c r="I100" i="53" s="1"/>
  <c r="I99" i="53" s="1"/>
  <c r="J83" i="53"/>
  <c r="I90" i="53"/>
  <c r="I89" i="53" s="1"/>
  <c r="I88" i="53" s="1"/>
  <c r="I151" i="53"/>
  <c r="I150" i="53" s="1"/>
  <c r="D145" i="53"/>
  <c r="T3" i="53"/>
  <c r="J53" i="53"/>
  <c r="I53" i="53"/>
  <c r="I18" i="53"/>
  <c r="I29" i="53"/>
  <c r="I31" i="53"/>
  <c r="J46" i="53"/>
  <c r="I46" i="53"/>
  <c r="J77" i="53"/>
  <c r="I77" i="53"/>
  <c r="I28" i="53"/>
  <c r="J68" i="53"/>
  <c r="J72" i="53"/>
  <c r="J69" i="53"/>
  <c r="I69" i="53"/>
  <c r="I67" i="53" s="1"/>
  <c r="J95" i="53"/>
  <c r="I95" i="53"/>
  <c r="I94" i="53" s="1"/>
  <c r="I93" i="53" s="1"/>
  <c r="I154" i="53"/>
  <c r="I153" i="53" s="1"/>
  <c r="I152" i="53" s="1"/>
  <c r="J40" i="53" l="1"/>
  <c r="O40" i="53" s="1"/>
  <c r="I87" i="53"/>
  <c r="I71" i="53"/>
  <c r="I40" i="53"/>
  <c r="I35" i="53" s="1"/>
  <c r="J35" i="53"/>
  <c r="O27" i="53"/>
  <c r="M27" i="53"/>
  <c r="J71" i="53"/>
  <c r="O72" i="53"/>
  <c r="M72" i="53"/>
  <c r="O77" i="53"/>
  <c r="M77" i="53"/>
  <c r="J82" i="53"/>
  <c r="O83" i="53"/>
  <c r="M83" i="53"/>
  <c r="J150" i="53"/>
  <c r="O151" i="53"/>
  <c r="M151" i="53"/>
  <c r="J152" i="53"/>
  <c r="O153" i="53"/>
  <c r="M153" i="53"/>
  <c r="O64" i="53"/>
  <c r="M64" i="53"/>
  <c r="O36" i="53"/>
  <c r="M36" i="53"/>
  <c r="O131" i="53"/>
  <c r="M131" i="53"/>
  <c r="J88" i="53"/>
  <c r="O89" i="53"/>
  <c r="M89" i="53"/>
  <c r="O103" i="53"/>
  <c r="M103" i="53"/>
  <c r="O69" i="53"/>
  <c r="M69" i="53"/>
  <c r="J146" i="53"/>
  <c r="O147" i="53"/>
  <c r="M147" i="53"/>
  <c r="M108" i="53"/>
  <c r="O108" i="53"/>
  <c r="J67" i="53"/>
  <c r="J63" i="53" s="1"/>
  <c r="O68" i="53"/>
  <c r="M68" i="53"/>
  <c r="I146" i="53"/>
  <c r="I145" i="53" s="1"/>
  <c r="I144" i="53" s="1"/>
  <c r="O124" i="53"/>
  <c r="M124" i="53"/>
  <c r="I63" i="53"/>
  <c r="I58" i="53" s="1"/>
  <c r="I57" i="53" s="1"/>
  <c r="M60" i="53"/>
  <c r="J59" i="53"/>
  <c r="O60" i="53"/>
  <c r="J24" i="53"/>
  <c r="O25" i="53"/>
  <c r="M25" i="53"/>
  <c r="O53" i="53"/>
  <c r="M53" i="53"/>
  <c r="J116" i="53"/>
  <c r="O117" i="53"/>
  <c r="M117" i="53"/>
  <c r="J94" i="53"/>
  <c r="O95" i="53"/>
  <c r="M95" i="53"/>
  <c r="I27" i="53"/>
  <c r="O46" i="53"/>
  <c r="M46" i="53"/>
  <c r="J111" i="53"/>
  <c r="J102" i="53" s="1"/>
  <c r="O112" i="53"/>
  <c r="M112" i="53"/>
  <c r="J99" i="53"/>
  <c r="O100" i="53"/>
  <c r="M100" i="53"/>
  <c r="J123" i="53"/>
  <c r="O127" i="53"/>
  <c r="M127" i="53"/>
  <c r="J96" i="53"/>
  <c r="O97" i="53"/>
  <c r="M97" i="53"/>
  <c r="O21" i="53"/>
  <c r="M21" i="53"/>
  <c r="J130" i="53"/>
  <c r="M133" i="53"/>
  <c r="O133" i="53"/>
  <c r="U36" i="53"/>
  <c r="U37" i="53"/>
  <c r="U127" i="53"/>
  <c r="U98" i="53"/>
  <c r="U26" i="53"/>
  <c r="U117" i="53"/>
  <c r="U72" i="53"/>
  <c r="D144" i="53"/>
  <c r="U133" i="53"/>
  <c r="U100" i="53"/>
  <c r="U118" i="53"/>
  <c r="U128" i="53"/>
  <c r="U97" i="53"/>
  <c r="U124" i="53"/>
  <c r="U64" i="53"/>
  <c r="U154" i="53"/>
  <c r="U131" i="53"/>
  <c r="U101" i="53"/>
  <c r="U27" i="53"/>
  <c r="U134" i="53"/>
  <c r="U112" i="53"/>
  <c r="U108" i="53"/>
  <c r="U125" i="53"/>
  <c r="U22" i="53"/>
  <c r="U68" i="53"/>
  <c r="U153" i="53"/>
  <c r="U132" i="53"/>
  <c r="U147" i="53"/>
  <c r="U28" i="53"/>
  <c r="U60" i="53"/>
  <c r="U113" i="53"/>
  <c r="U25" i="53"/>
  <c r="U21" i="53"/>
  <c r="D120" i="53"/>
  <c r="D119" i="53" s="1"/>
  <c r="U77" i="53"/>
  <c r="U69" i="53"/>
  <c r="U53" i="53"/>
  <c r="U46" i="53"/>
  <c r="D12" i="53"/>
  <c r="D11" i="53" s="1"/>
  <c r="Q3" i="53"/>
  <c r="R3" i="53"/>
  <c r="P3" i="53"/>
  <c r="M40" i="53" l="1"/>
  <c r="J58" i="53"/>
  <c r="O63" i="53"/>
  <c r="M63" i="53"/>
  <c r="J122" i="53"/>
  <c r="O123" i="53"/>
  <c r="M123" i="53"/>
  <c r="J93" i="53"/>
  <c r="O94" i="53"/>
  <c r="M94" i="53"/>
  <c r="O24" i="53"/>
  <c r="M24" i="53"/>
  <c r="J145" i="53"/>
  <c r="O146" i="53"/>
  <c r="M146" i="53"/>
  <c r="J87" i="53"/>
  <c r="O88" i="53"/>
  <c r="M88" i="53"/>
  <c r="O82" i="53"/>
  <c r="M82" i="53"/>
  <c r="O99" i="53"/>
  <c r="M99" i="53"/>
  <c r="O96" i="53"/>
  <c r="M96" i="53"/>
  <c r="O102" i="53"/>
  <c r="M102" i="53"/>
  <c r="O150" i="53"/>
  <c r="M150" i="53"/>
  <c r="O71" i="53"/>
  <c r="M71" i="53"/>
  <c r="O116" i="53"/>
  <c r="M116" i="53"/>
  <c r="O67" i="53"/>
  <c r="M67" i="53"/>
  <c r="O111" i="53"/>
  <c r="M111" i="53"/>
  <c r="O59" i="53"/>
  <c r="M59" i="53"/>
  <c r="O152" i="53"/>
  <c r="M152" i="53"/>
  <c r="O35" i="53"/>
  <c r="M35" i="53"/>
  <c r="J129" i="53"/>
  <c r="M130" i="53"/>
  <c r="O130" i="53"/>
  <c r="U150" i="53"/>
  <c r="U96" i="53"/>
  <c r="U116" i="53"/>
  <c r="U99" i="53"/>
  <c r="U59" i="53"/>
  <c r="U152" i="53"/>
  <c r="U83" i="53"/>
  <c r="U24" i="53"/>
  <c r="U94" i="53"/>
  <c r="U95" i="53"/>
  <c r="U82" i="53"/>
  <c r="U67" i="53"/>
  <c r="U123" i="53"/>
  <c r="U103" i="53"/>
  <c r="U88" i="53"/>
  <c r="U71" i="53"/>
  <c r="U111" i="53"/>
  <c r="U151" i="53"/>
  <c r="U89" i="53"/>
  <c r="D10" i="53"/>
  <c r="D9" i="53" s="1"/>
  <c r="M93" i="53" l="1"/>
  <c r="O93" i="53"/>
  <c r="O87" i="53"/>
  <c r="M87" i="53"/>
  <c r="J121" i="53"/>
  <c r="J120" i="53" s="1"/>
  <c r="O122" i="53"/>
  <c r="M122" i="53"/>
  <c r="J144" i="53"/>
  <c r="O145" i="53"/>
  <c r="M145" i="53"/>
  <c r="J57" i="53"/>
  <c r="O58" i="53"/>
  <c r="M58" i="53"/>
  <c r="M129" i="53"/>
  <c r="O129" i="53"/>
  <c r="U130" i="53"/>
  <c r="U87" i="53"/>
  <c r="U102" i="53"/>
  <c r="U129" i="53"/>
  <c r="U93" i="53"/>
  <c r="U40" i="53"/>
  <c r="U35" i="53"/>
  <c r="U122" i="53"/>
  <c r="U63" i="53"/>
  <c r="U146" i="53"/>
  <c r="O57" i="53" l="1"/>
  <c r="M57" i="53"/>
  <c r="O144" i="53"/>
  <c r="M144" i="53"/>
  <c r="O121" i="53"/>
  <c r="M121" i="53"/>
  <c r="J119" i="53"/>
  <c r="M120" i="53"/>
  <c r="O120" i="53"/>
  <c r="U121" i="53"/>
  <c r="U58" i="53"/>
  <c r="U145" i="53"/>
  <c r="M119" i="53" l="1"/>
  <c r="O119" i="53"/>
  <c r="U144" i="53"/>
  <c r="U57" i="53"/>
  <c r="U120" i="53"/>
  <c r="U119" i="53" l="1"/>
  <c r="C22" i="10" l="1"/>
  <c r="F22" i="10" s="1"/>
  <c r="C4" i="10"/>
  <c r="F4" i="10" s="1"/>
  <c r="F8" i="10" s="1"/>
  <c r="F24" i="10" l="1"/>
  <c r="F25" i="10"/>
  <c r="G4" i="10"/>
  <c r="F6" i="10"/>
  <c r="G22" i="10"/>
  <c r="C25" i="10"/>
  <c r="C24" i="10"/>
  <c r="G24" i="10" l="1"/>
  <c r="C13" i="10"/>
  <c r="F13" i="10" s="1"/>
  <c r="F17" i="10" l="1"/>
  <c r="F15" i="10"/>
  <c r="G13" i="10"/>
  <c r="D90" i="39" l="1"/>
  <c r="D60" i="39"/>
  <c r="D59" i="39" s="1"/>
  <c r="D21" i="39"/>
  <c r="D62" i="39" l="1"/>
  <c r="D15" i="39"/>
  <c r="D20" i="39"/>
  <c r="D14" i="39" l="1"/>
  <c r="D13" i="39" l="1"/>
  <c r="D11" i="39" l="1"/>
  <c r="C17" i="10" l="1"/>
  <c r="C15" i="10"/>
  <c r="C6" i="10" l="1"/>
  <c r="C8" i="10"/>
  <c r="J15" i="53" l="1"/>
  <c r="I15" i="53"/>
  <c r="I14" i="53" s="1"/>
  <c r="I13" i="53" s="1"/>
  <c r="I12" i="53" s="1"/>
  <c r="I11" i="53" s="1"/>
  <c r="I10" i="53" s="1"/>
  <c r="I9" i="53" s="1"/>
  <c r="J14" i="53" l="1"/>
  <c r="O15" i="53"/>
  <c r="M15" i="53"/>
  <c r="U15" i="53"/>
  <c r="O14" i="53" l="1"/>
  <c r="M14" i="53"/>
  <c r="J13" i="53"/>
  <c r="U14" i="53"/>
  <c r="J12" i="53" l="1"/>
  <c r="M13" i="53"/>
  <c r="O13" i="53"/>
  <c r="U13" i="53"/>
  <c r="J11" i="53" l="1"/>
  <c r="M12" i="53"/>
  <c r="O12" i="53"/>
  <c r="U12" i="53"/>
  <c r="J10" i="53" l="1"/>
  <c r="O11" i="53"/>
  <c r="M11" i="53"/>
  <c r="U11" i="53"/>
  <c r="M10" i="53" l="1"/>
  <c r="O10" i="53"/>
  <c r="J9" i="53"/>
  <c r="U10" i="53"/>
  <c r="M9" i="53" l="1"/>
  <c r="O9" i="53"/>
  <c r="U9" i="53"/>
  <c r="S3" i="53"/>
  <c r="E29" i="56"/>
  <c r="C29" i="56"/>
</calcChain>
</file>

<file path=xl/sharedStrings.xml><?xml version="1.0" encoding="utf-8"?>
<sst xmlns="http://schemas.openxmlformats.org/spreadsheetml/2006/main" count="584" uniqueCount="532">
  <si>
    <t>GASTOS</t>
  </si>
  <si>
    <t>Gastos de personal</t>
  </si>
  <si>
    <t>Sueldo básico</t>
  </si>
  <si>
    <t>Subsidio de alimentación</t>
  </si>
  <si>
    <t>Auxilio de transporte</t>
  </si>
  <si>
    <t>Prima de servicios</t>
  </si>
  <si>
    <t>Prestaciones sociales</t>
  </si>
  <si>
    <t>Prima de navidad</t>
  </si>
  <si>
    <t>Prima de vacaciones</t>
  </si>
  <si>
    <t>Prima de maternidad</t>
  </si>
  <si>
    <t>Prima de matrimonio</t>
  </si>
  <si>
    <t>Prima de antigüedad</t>
  </si>
  <si>
    <t>Aguinaldo</t>
  </si>
  <si>
    <t>Subsidio familiar</t>
  </si>
  <si>
    <t>Intereses a las cesantías</t>
  </si>
  <si>
    <t>Aportes al ICBF</t>
  </si>
  <si>
    <t>Aportes al Sena</t>
  </si>
  <si>
    <t>Honorarios</t>
  </si>
  <si>
    <t>Materiales y suministros</t>
  </si>
  <si>
    <t>Combustibles y lubricantes</t>
  </si>
  <si>
    <t>Adquisición de servicios</t>
  </si>
  <si>
    <t>Servicios públicos</t>
  </si>
  <si>
    <t>Arrendamientos</t>
  </si>
  <si>
    <t>Seguros</t>
  </si>
  <si>
    <t>Mantenimiento</t>
  </si>
  <si>
    <t>Publicidad y propaganda</t>
  </si>
  <si>
    <t>Impresos y publicaciones</t>
  </si>
  <si>
    <t>Servicio de aseo</t>
  </si>
  <si>
    <t>Servicio de vigilancia</t>
  </si>
  <si>
    <t>Lavandería</t>
  </si>
  <si>
    <t>Viáticos y gastos de viaje</t>
  </si>
  <si>
    <t>Transferencias corrientes</t>
  </si>
  <si>
    <t>Cuotas partes pensionales</t>
  </si>
  <si>
    <t>Transferencias de capital</t>
  </si>
  <si>
    <t>Otras transferecnias</t>
  </si>
  <si>
    <t>Alimentación</t>
  </si>
  <si>
    <t>Material médico quirúrgico</t>
  </si>
  <si>
    <t>Disminución de pasivos</t>
  </si>
  <si>
    <t>Cesantías retroactivas</t>
  </si>
  <si>
    <t>Impuestos</t>
  </si>
  <si>
    <t>Impuesto predial unificado</t>
  </si>
  <si>
    <t>Contribuciones</t>
  </si>
  <si>
    <t>Multas y sanciones</t>
  </si>
  <si>
    <t>Intereses de mora</t>
  </si>
  <si>
    <t>2.1.1.01</t>
  </si>
  <si>
    <t>2.1.1.01.01</t>
  </si>
  <si>
    <t>2.1.1.01.01.001</t>
  </si>
  <si>
    <t>2.1.1.01.01.001.01</t>
  </si>
  <si>
    <t>2.1.1.01.01.001.02</t>
  </si>
  <si>
    <t>2.1.1.01.01.001.04</t>
  </si>
  <si>
    <t>2.1.1.01.01.001.05</t>
  </si>
  <si>
    <t>2.1.1.01.01.001.06</t>
  </si>
  <si>
    <t>2.1.1.01.01.001.07</t>
  </si>
  <si>
    <t>2.1.1.01.01.001.08</t>
  </si>
  <si>
    <t>2.1.1.01.01.001.08.01</t>
  </si>
  <si>
    <t>2.1.1.01.01.001.08.02</t>
  </si>
  <si>
    <t>2.1.1.01.01.002</t>
  </si>
  <si>
    <t>2.1.1.01.01.002.12</t>
  </si>
  <si>
    <t>2.1.1.01.02</t>
  </si>
  <si>
    <t>2.1.1.01.02.001</t>
  </si>
  <si>
    <t>2.1.1.01.02.002</t>
  </si>
  <si>
    <t>2.1.1.01.02.003</t>
  </si>
  <si>
    <t>2.1.1.01.02.004</t>
  </si>
  <si>
    <t>2.1.1.01.02.005</t>
  </si>
  <si>
    <t>2.1.1.01.02.006</t>
  </si>
  <si>
    <t>2.1.1.01.02.007</t>
  </si>
  <si>
    <t>2.1.1.01.03</t>
  </si>
  <si>
    <t>2.1.1.01.03.001</t>
  </si>
  <si>
    <t>2.1.1.01.03.001.02</t>
  </si>
  <si>
    <t>2.1.1.01.03.001.03</t>
  </si>
  <si>
    <t>2.1.2</t>
  </si>
  <si>
    <t>2.1.2.02</t>
  </si>
  <si>
    <t>2.1.2.02.01</t>
  </si>
  <si>
    <t>2.1.2.02.01.003</t>
  </si>
  <si>
    <t>2.1.2.02.01.003.01</t>
  </si>
  <si>
    <t>2.1.2.02.01.003.02</t>
  </si>
  <si>
    <t>2.1.2.02.02</t>
  </si>
  <si>
    <t>2.1.2.02.02.006</t>
  </si>
  <si>
    <t>2.1.2.02.02.006.01</t>
  </si>
  <si>
    <t>2.1.2.02.02.006.02</t>
  </si>
  <si>
    <t>2.1.2.02.02.007</t>
  </si>
  <si>
    <t>2.1.2.02.02.007.01</t>
  </si>
  <si>
    <t>2.1.2.02.02.007.02</t>
  </si>
  <si>
    <t>2.1.2.02.02.007.03</t>
  </si>
  <si>
    <t>2.1.2.02.02.008</t>
  </si>
  <si>
    <t>2.1.2.02.02.008.01</t>
  </si>
  <si>
    <t>2.1.2.02.02.008.02</t>
  </si>
  <si>
    <t>2.1.2.02.02.008.05</t>
  </si>
  <si>
    <t>2.1.2.02.02.008.06</t>
  </si>
  <si>
    <t>2.1.2.02.02.008.07</t>
  </si>
  <si>
    <t>2.1.2.02.02.008.08</t>
  </si>
  <si>
    <t>2.1.2.02.02.008.09</t>
  </si>
  <si>
    <t>2.1.2.02.02.008.10</t>
  </si>
  <si>
    <t>2.1.2.02.02.009</t>
  </si>
  <si>
    <t>2.1.3</t>
  </si>
  <si>
    <t>2.1.3.07.02</t>
  </si>
  <si>
    <t>2.1.3.07.02.001</t>
  </si>
  <si>
    <t>2.1.3.07.02.002</t>
  </si>
  <si>
    <t>2.1.3.07.02.003</t>
  </si>
  <si>
    <t>2.1.3.13</t>
  </si>
  <si>
    <t>2.1.3.13.01</t>
  </si>
  <si>
    <t>2.1.4</t>
  </si>
  <si>
    <t>2.1.4.02</t>
  </si>
  <si>
    <t>2.1.7</t>
  </si>
  <si>
    <t>2.1.7.01</t>
  </si>
  <si>
    <t>2.1.8</t>
  </si>
  <si>
    <t>2.1.8.01</t>
  </si>
  <si>
    <t>2.1.8.01.52</t>
  </si>
  <si>
    <t>2.1.8.04</t>
  </si>
  <si>
    <t>2.1.8.04.01</t>
  </si>
  <si>
    <t>2.1.8.05</t>
  </si>
  <si>
    <t>2.1.8.05.01</t>
  </si>
  <si>
    <t>2.1.8.05.02</t>
  </si>
  <si>
    <t>2.3</t>
  </si>
  <si>
    <t>2.1.1</t>
  </si>
  <si>
    <t>2.</t>
  </si>
  <si>
    <t>E.S.E METROSALUD</t>
  </si>
  <si>
    <t>EJECUCION PRESUPUESTAL DE GASTOS</t>
  </si>
  <si>
    <t>Rubro</t>
  </si>
  <si>
    <t>Detalle Rubro</t>
  </si>
  <si>
    <t>Presupuesto Inicial</t>
  </si>
  <si>
    <t>Modificaciones</t>
  </si>
  <si>
    <t>Presupuesto Definitivo</t>
  </si>
  <si>
    <t>Disponibili-dades Expedidas</t>
  </si>
  <si>
    <t>Ejecutado</t>
  </si>
  <si>
    <t>Pagos</t>
  </si>
  <si>
    <t>Cuentas por Pagar</t>
  </si>
  <si>
    <t>Saldos</t>
  </si>
  <si>
    <t>Adiciones</t>
  </si>
  <si>
    <t>Reduc-ciones</t>
  </si>
  <si>
    <t>- Débitos</t>
  </si>
  <si>
    <t>+ Créditos</t>
  </si>
  <si>
    <t>Total Modifi-caciones</t>
  </si>
  <si>
    <t>Compromisos</t>
  </si>
  <si>
    <t>Pagos + Obligaciones</t>
  </si>
  <si>
    <t>Disponibilidad</t>
  </si>
  <si>
    <t>Gerente</t>
  </si>
  <si>
    <t>Aprobó</t>
  </si>
  <si>
    <t>Revisó</t>
  </si>
  <si>
    <t>ISABEL VÉLEZ GALLEGO</t>
  </si>
  <si>
    <t>Profesional Universitaria</t>
  </si>
  <si>
    <t>Proyectó</t>
  </si>
  <si>
    <t>INGRESOS</t>
  </si>
  <si>
    <t>1.0</t>
  </si>
  <si>
    <t>Disponibilidad Inicial</t>
  </si>
  <si>
    <t>1.1.02</t>
  </si>
  <si>
    <t>Ingresos no tributarios</t>
  </si>
  <si>
    <t>1.1.02.03</t>
  </si>
  <si>
    <t>1.1.02.03.001</t>
  </si>
  <si>
    <t>1.1.02.03.001.03</t>
  </si>
  <si>
    <t>Sanciones disciplinarias</t>
  </si>
  <si>
    <t>1.1.02.05</t>
  </si>
  <si>
    <t>1.1.02.05.001</t>
  </si>
  <si>
    <t>1.1.02.05.001.09</t>
  </si>
  <si>
    <t>1.1.02.05.001.09.02</t>
  </si>
  <si>
    <t>Régimen contributivo</t>
  </si>
  <si>
    <t>Régimen Subsidiado</t>
  </si>
  <si>
    <t>Particulares</t>
  </si>
  <si>
    <t>ECAT</t>
  </si>
  <si>
    <t>ESE</t>
  </si>
  <si>
    <t>Vigencias anteriores - ESE</t>
  </si>
  <si>
    <t>Riesgos profesionales</t>
  </si>
  <si>
    <t>Cuotas de recuperación</t>
  </si>
  <si>
    <t>FOSYGA</t>
  </si>
  <si>
    <t>Vinculados</t>
  </si>
  <si>
    <t>Copagos</t>
  </si>
  <si>
    <t>Vinculados departamento</t>
  </si>
  <si>
    <t>IPS privadas</t>
  </si>
  <si>
    <t>Otras ventas de servicios</t>
  </si>
  <si>
    <t>1.1.02.05.002</t>
  </si>
  <si>
    <t>1.1.02.05.002.07</t>
  </si>
  <si>
    <t>1.1.02.05.002.07.01</t>
  </si>
  <si>
    <t>1.1.02.06</t>
  </si>
  <si>
    <t>1.1.02.06.006</t>
  </si>
  <si>
    <t>1.1.02.06.006.06</t>
  </si>
  <si>
    <t>Otras unidades de gobierno</t>
  </si>
  <si>
    <t>1.1.02.06.006.06.01</t>
  </si>
  <si>
    <t>Municipales</t>
  </si>
  <si>
    <t>1.2</t>
  </si>
  <si>
    <t>Recursos de capital</t>
  </si>
  <si>
    <t>1.2.01</t>
  </si>
  <si>
    <t>Disposición de activos</t>
  </si>
  <si>
    <t>1.2.01.02</t>
  </si>
  <si>
    <t>1.2.01.02.001</t>
  </si>
  <si>
    <t>1.2.01.02.001.01</t>
  </si>
  <si>
    <t>1.2.05</t>
  </si>
  <si>
    <t>Rendimientos financieros</t>
  </si>
  <si>
    <t>1.2.05.02</t>
  </si>
  <si>
    <t>Depósitos</t>
  </si>
  <si>
    <t>1.2.05.02.01</t>
  </si>
  <si>
    <t>1.2.09</t>
  </si>
  <si>
    <t>1.2.09.03</t>
  </si>
  <si>
    <t>Otros servicios</t>
  </si>
  <si>
    <t>Otras cuentas por cobrar</t>
  </si>
  <si>
    <t>Incapacidades</t>
  </si>
  <si>
    <t>Cuotas partes - cesantías</t>
  </si>
  <si>
    <t>1.1</t>
  </si>
  <si>
    <t>Ingresos Corrientes</t>
  </si>
  <si>
    <t>Vigencias anteriores - Régimen contributivo</t>
  </si>
  <si>
    <t>Vigencias anteriores -Régimen subsidiado</t>
  </si>
  <si>
    <t>Vigencias anteriores -Particulares</t>
  </si>
  <si>
    <t>Vigencias anteriores - ECAT</t>
  </si>
  <si>
    <t>Vigencias anteriores - Riesgos profesionales</t>
  </si>
  <si>
    <t>Vigencias anteriores - Cuotas de recuperación</t>
  </si>
  <si>
    <t>Vigencias anteriores - FOSYGA</t>
  </si>
  <si>
    <t>Vigencias anteriores - Vinculados</t>
  </si>
  <si>
    <t>Proyectos plan integral de intervenciones colectivas</t>
  </si>
  <si>
    <t>Vigencias anteriores - Proyectos plan integral de intervenciones colectivas</t>
  </si>
  <si>
    <t>Vigencias anteriores - Copagos</t>
  </si>
  <si>
    <t>Vigencias anteriores - Vinculados departamento</t>
  </si>
  <si>
    <t>Empresas medicina prepagada</t>
  </si>
  <si>
    <t>Vigencias anteriores - Empresas medicina prepagada</t>
  </si>
  <si>
    <t>Entidades de régimen especial</t>
  </si>
  <si>
    <t>Vigencias anteriores - Entidades de régimen especial</t>
  </si>
  <si>
    <t>Vigencias anteriores - IPS privadas</t>
  </si>
  <si>
    <t>Vigencias anteriores - Otras ventas de servicios</t>
  </si>
  <si>
    <t>Compañías de seguros planes de salud</t>
  </si>
  <si>
    <t>Vigencias anteriores - Compañías de seguros planes de salud</t>
  </si>
  <si>
    <t>Ventas incidentales  de establecimientos no de mercado</t>
  </si>
  <si>
    <t>Transferencia de otras entidades del gobierno general</t>
  </si>
  <si>
    <t>1.1.02.06.006.01</t>
  </si>
  <si>
    <t>Aportes - Nación</t>
  </si>
  <si>
    <t>1.1.02.06.006.06.02</t>
  </si>
  <si>
    <t>Disposición de activos no financieros</t>
  </si>
  <si>
    <t>Disposición de activos fijos</t>
  </si>
  <si>
    <t>Disposición de edificaciones y estructuras</t>
  </si>
  <si>
    <t>1.2.01.02.001.02</t>
  </si>
  <si>
    <t>Disposición de maquinaria y equipo</t>
  </si>
  <si>
    <t>Rendimientos y reajuste monetario</t>
  </si>
  <si>
    <t>Recuperación de cartera - préstamos</t>
  </si>
  <si>
    <t>De personas naturales-Fondo de vivienda</t>
  </si>
  <si>
    <t>Sobrantes y aprovechamientos</t>
  </si>
  <si>
    <t>Reciclaje</t>
  </si>
  <si>
    <t>Cuotas partes - pensionales</t>
  </si>
  <si>
    <t>Cuentas por Cobrar</t>
  </si>
  <si>
    <t>Recaudo</t>
  </si>
  <si>
    <t>Reconocido</t>
  </si>
  <si>
    <t>Saldo por Recaudar</t>
  </si>
  <si>
    <t>%          Ejecucion</t>
  </si>
  <si>
    <t>Valor</t>
  </si>
  <si>
    <t>% Facturado</t>
  </si>
  <si>
    <t xml:space="preserve">Facturación </t>
  </si>
  <si>
    <t>%</t>
  </si>
  <si>
    <t xml:space="preserve">(+) Ingresos Recaudados </t>
  </si>
  <si>
    <t>( / ) Gastos Ejecutados (Pagos + Obligaciones)</t>
  </si>
  <si>
    <t>(=) Indicador de Equilibrio Presupuestal</t>
  </si>
  <si>
    <t>Total vigencias anteriores</t>
  </si>
  <si>
    <t>Planta de personal permane</t>
  </si>
  <si>
    <t>Factores constitutivos de</t>
  </si>
  <si>
    <t>Factores salariales comune</t>
  </si>
  <si>
    <t>Bonificación por servicios</t>
  </si>
  <si>
    <t>Factores salariales especi</t>
  </si>
  <si>
    <t>Prima especial para trabaj</t>
  </si>
  <si>
    <t>Prima de transporte y manu</t>
  </si>
  <si>
    <t>Prima de educación para tr</t>
  </si>
  <si>
    <t>Auxilio quirúrgico hospita</t>
  </si>
  <si>
    <t>Calamidad doméstica y urge</t>
  </si>
  <si>
    <t>Becas y útiles de los hijo</t>
  </si>
  <si>
    <t>Contribuciones inherentes</t>
  </si>
  <si>
    <t>Aportes a la seguridad soc</t>
  </si>
  <si>
    <t>Aportes de Cesantías - ces</t>
  </si>
  <si>
    <t>Aportes a Cajas de compens</t>
  </si>
  <si>
    <t>Aportes generales al siste</t>
  </si>
  <si>
    <t>Remuneraciones no constitu</t>
  </si>
  <si>
    <t>Indemnización por vacacion</t>
  </si>
  <si>
    <t>Bonificación especial por</t>
  </si>
  <si>
    <t>Dotación y suministro a em</t>
  </si>
  <si>
    <t>Gastos de salud ocupaciona</t>
  </si>
  <si>
    <t>Adquisición de Bienes y Se</t>
  </si>
  <si>
    <t>Adquisición diferentes de</t>
  </si>
  <si>
    <t>Otros bienes transportable</t>
  </si>
  <si>
    <t>Servicios de alojamiento;</t>
  </si>
  <si>
    <t>Servicios financieros y se</t>
  </si>
  <si>
    <t>Comisiones y gastos bancar</t>
  </si>
  <si>
    <t>Servicios prestados a las</t>
  </si>
  <si>
    <t>Gastos legales y notariale</t>
  </si>
  <si>
    <t>Suscripciones y afiliacion</t>
  </si>
  <si>
    <t>Prestaciones sociales rela</t>
  </si>
  <si>
    <t>Pensiones de vejez y muert</t>
  </si>
  <si>
    <t>Bonos pensionales (de pens</t>
  </si>
  <si>
    <t>Sentencias y conciliacione</t>
  </si>
  <si>
    <t>Entidades del gobierno gen</t>
  </si>
  <si>
    <t>Gastos de comercialización</t>
  </si>
  <si>
    <t>Contratos de prestación de</t>
  </si>
  <si>
    <t>Cuota de fiscalización y a</t>
  </si>
  <si>
    <t>Gestión de la tecnología y</t>
  </si>
  <si>
    <t>Comunicación organizaciona</t>
  </si>
  <si>
    <t>2.1.3.07</t>
  </si>
  <si>
    <t>Prestaciones para cubrir r</t>
  </si>
  <si>
    <t>2.1.1.01.01.002.12.01</t>
  </si>
  <si>
    <t>Prima de antigüedad - Bene</t>
  </si>
  <si>
    <t>2.1.1.01.03.001.04</t>
  </si>
  <si>
    <t>2.1.1.01.03.020</t>
  </si>
  <si>
    <t>Estímulos a los empleados</t>
  </si>
  <si>
    <t>2.1.1.01.03.020.02</t>
  </si>
  <si>
    <t>2.1.1.01.03.020.03</t>
  </si>
  <si>
    <t>2.1.1.01.03.020.04</t>
  </si>
  <si>
    <t>2.1.1.01.03.020.05</t>
  </si>
  <si>
    <t>Seguro de vida   (Clausula</t>
  </si>
  <si>
    <t>2.1.1.01.03.020.06</t>
  </si>
  <si>
    <t>2.1.1.01.03.020.07</t>
  </si>
  <si>
    <t>Auxilio para aros   (Claus</t>
  </si>
  <si>
    <t>2.1.1.01.03.020.08</t>
  </si>
  <si>
    <t>2.1.1.01.03.020.09</t>
  </si>
  <si>
    <t>Gastos funerarios   (Claus</t>
  </si>
  <si>
    <t>2.1.1.01.03.020.10</t>
  </si>
  <si>
    <t>2.1.1.01.03.020.11</t>
  </si>
  <si>
    <t>Droga para trabajadores  </t>
  </si>
  <si>
    <t>2.1.1.01.03.020.12</t>
  </si>
  <si>
    <t>2.1.1.01.03.020.13</t>
  </si>
  <si>
    <t>2.1.1.01.03.020.14</t>
  </si>
  <si>
    <t>Auxilios sindicales   (Cla</t>
  </si>
  <si>
    <t>2.1.1.01.03.093</t>
  </si>
  <si>
    <t>Transporte</t>
  </si>
  <si>
    <t>2.1.2.02.02.008.03</t>
  </si>
  <si>
    <t>Comunicaciones</t>
  </si>
  <si>
    <t>2.1.2.02.02.008.04</t>
  </si>
  <si>
    <t>Servicios para la comunida</t>
  </si>
  <si>
    <t>2.1.2.02.02.009.01</t>
  </si>
  <si>
    <t>Remuneracion por servicios</t>
  </si>
  <si>
    <t>2.1.2.02.02.009.02</t>
  </si>
  <si>
    <t>2.1.2.02.02.009.03</t>
  </si>
  <si>
    <t>Gastos de gestión ambienta</t>
  </si>
  <si>
    <t>2.1.2.02.02.010</t>
  </si>
  <si>
    <t>2.1.3.13.01.001</t>
  </si>
  <si>
    <t>Sentencias</t>
  </si>
  <si>
    <t>2.1.7.01.02</t>
  </si>
  <si>
    <t>Cesantías parciales -Antic</t>
  </si>
  <si>
    <t>2.1.8.01.14</t>
  </si>
  <si>
    <t>Impuestos Bancarios-Gravam</t>
  </si>
  <si>
    <t>2.1.8.01.51</t>
  </si>
  <si>
    <t>Impuesto sobre vehículos a</t>
  </si>
  <si>
    <t>Sanciones administrativas</t>
  </si>
  <si>
    <t>Gastos de Funcionamiento</t>
  </si>
  <si>
    <t>2.3.2</t>
  </si>
  <si>
    <t>Adquisición de bienes y se</t>
  </si>
  <si>
    <t>2.3.2.01</t>
  </si>
  <si>
    <t>Adquisición de activos no</t>
  </si>
  <si>
    <t>2.3.2.01.01</t>
  </si>
  <si>
    <t>Activos fijos</t>
  </si>
  <si>
    <t>2.3.2.01.01.003</t>
  </si>
  <si>
    <t>Maquinaria y equipo</t>
  </si>
  <si>
    <t>2.3.2.01.01.003.03</t>
  </si>
  <si>
    <t>2.3.2.01.01.003.03.02</t>
  </si>
  <si>
    <t>2.3.2.01.01.003.06</t>
  </si>
  <si>
    <t>2.3.2.01.01.003.06.01</t>
  </si>
  <si>
    <t>Equipo médico científico -</t>
  </si>
  <si>
    <t>2.3.2.02</t>
  </si>
  <si>
    <t>Adquisiciones diferentes d</t>
  </si>
  <si>
    <t>2.3.2.02.02</t>
  </si>
  <si>
    <t>2.3.2.02.02.008</t>
  </si>
  <si>
    <t>2.3.2.02.02.008.02</t>
  </si>
  <si>
    <t>2.3.2.02.02.009</t>
  </si>
  <si>
    <t>2.3.2.02.02.009.01</t>
  </si>
  <si>
    <t>2.3.2.02.02.009.02</t>
  </si>
  <si>
    <t>2.3.2.02.02.009.03</t>
  </si>
  <si>
    <t>2.3.2.02.02.009.04</t>
  </si>
  <si>
    <t>2.3.2.02.02.009.05</t>
  </si>
  <si>
    <t>2.3.2.02.02.009.06</t>
  </si>
  <si>
    <t>2.3.2.02.02.009.07</t>
  </si>
  <si>
    <t>2.3.2.02.02.009.08</t>
  </si>
  <si>
    <t>2.4</t>
  </si>
  <si>
    <t>2.4.5</t>
  </si>
  <si>
    <t>2.4.5.01</t>
  </si>
  <si>
    <t>2.4.5.01.02</t>
  </si>
  <si>
    <t>2.4.5.01.02.01</t>
  </si>
  <si>
    <t>2.4.5.02</t>
  </si>
  <si>
    <t>2.4.5.02.09</t>
  </si>
  <si>
    <t>2.4.5.02.09.01</t>
  </si>
  <si>
    <t>Venta de bienes y servicio</t>
  </si>
  <si>
    <t>Venta de establecimientos</t>
  </si>
  <si>
    <t>1.1.02.05.001.09.01</t>
  </si>
  <si>
    <t>1.1.02.05.001.09.03</t>
  </si>
  <si>
    <t>1.1.02.05.001.09.04</t>
  </si>
  <si>
    <t>1.1.02.05.001.09.05</t>
  </si>
  <si>
    <t>1.1.02.05.001.09.07</t>
  </si>
  <si>
    <t>1.1.02.05.001.09.08</t>
  </si>
  <si>
    <t>1.1.02.05.001.09.09</t>
  </si>
  <si>
    <t>1.1.02.05.001.09.10</t>
  </si>
  <si>
    <t>1.1.02.05.001.09.11</t>
  </si>
  <si>
    <t>1.1.02.05.001.09.12</t>
  </si>
  <si>
    <t>1.1.02.05.001.09.13</t>
  </si>
  <si>
    <t>1.1.02.05.001.09.16</t>
  </si>
  <si>
    <t>1.1.02.05.001.09.17</t>
  </si>
  <si>
    <t>1.1.02.05.001.09.18</t>
  </si>
  <si>
    <t>1.1.02.05.001.09.19</t>
  </si>
  <si>
    <t>1.1.02.05.001.09.20</t>
  </si>
  <si>
    <t>1.1.02.05.001.09.21</t>
  </si>
  <si>
    <t>1.1.02.05.001.09.23</t>
  </si>
  <si>
    <t>1.1.02.05.001.09.24</t>
  </si>
  <si>
    <t>1.1.02.05.001.09.27</t>
  </si>
  <si>
    <t>1.1.02.05.001.09.28</t>
  </si>
  <si>
    <t>1.1.02.05.001.09.29</t>
  </si>
  <si>
    <t>1.1.02.05.001.09.30</t>
  </si>
  <si>
    <t>1.1.02.05.001.09.31</t>
  </si>
  <si>
    <t>1.1.02.05.001.09.32</t>
  </si>
  <si>
    <t>1.1.02.05.001.09.33</t>
  </si>
  <si>
    <t>1.1.02.05.001.09.34</t>
  </si>
  <si>
    <t>1.1.02.05.001.09.35</t>
  </si>
  <si>
    <t>Convenios Interadministrat</t>
  </si>
  <si>
    <t>1.2.09.05</t>
  </si>
  <si>
    <t>1.2.09.05.01</t>
  </si>
  <si>
    <t>1.2.09.05.02</t>
  </si>
  <si>
    <t>1.2.13</t>
  </si>
  <si>
    <t>1.2.13.01</t>
  </si>
  <si>
    <t>Reintegros</t>
  </si>
  <si>
    <t>1.2.13.01.01</t>
  </si>
  <si>
    <t>1.2.13.01.02</t>
  </si>
  <si>
    <t>1.2.13.01.03</t>
  </si>
  <si>
    <t>1.2.13.01.04</t>
  </si>
  <si>
    <t>1.2.13.01.05</t>
  </si>
  <si>
    <t>1.1.02.03.001.04</t>
  </si>
  <si>
    <t>Sanciones contractuales</t>
  </si>
  <si>
    <t>1.1.02.03.001.05</t>
  </si>
  <si>
    <t>1.1.02.05.001.09.06</t>
  </si>
  <si>
    <t>1.1.02.05.001.09.14</t>
  </si>
  <si>
    <t>1.1.02.05.001.09.15</t>
  </si>
  <si>
    <t>1.1.02.05.001.09.22</t>
  </si>
  <si>
    <t>1.1.02.05.001.09.25</t>
  </si>
  <si>
    <t>1.1.02.05.001.09.26</t>
  </si>
  <si>
    <t>1.1.02.05.001.09.36</t>
  </si>
  <si>
    <t>Vigencias anteriores - Convenios Interadministrat</t>
  </si>
  <si>
    <t>Otras entidades</t>
  </si>
  <si>
    <t xml:space="preserve">Recuperación cuotas partes </t>
  </si>
  <si>
    <t>Reintegros y otros recursos no apropiados</t>
  </si>
  <si>
    <t>2.4.5.01.02.02</t>
  </si>
  <si>
    <t>Lencería</t>
  </si>
  <si>
    <t>Reducciones</t>
  </si>
  <si>
    <t>Inversión</t>
  </si>
  <si>
    <t>2.2</t>
  </si>
  <si>
    <t>Variación</t>
  </si>
  <si>
    <t>Detalle</t>
  </si>
  <si>
    <t>005</t>
  </si>
  <si>
    <t>2.2.2.02</t>
  </si>
  <si>
    <t>Intereses</t>
  </si>
  <si>
    <t>2.2.2.02.02.002</t>
  </si>
  <si>
    <t>Entidades financieras</t>
  </si>
  <si>
    <t>Gastos de operación comercial</t>
  </si>
  <si>
    <t>2.1.8.04.07</t>
  </si>
  <si>
    <t>Contribución de vigilancia</t>
  </si>
  <si>
    <r>
      <t>EJECUCION PRESUPUESTAL</t>
    </r>
    <r>
      <rPr>
        <b/>
        <sz val="26"/>
        <color rgb="FFFF0000"/>
        <rFont val="Arial Narrow"/>
        <family val="2"/>
      </rPr>
      <t xml:space="preserve"> </t>
    </r>
    <r>
      <rPr>
        <b/>
        <sz val="26"/>
        <rFont val="Arial Narrow"/>
        <family val="2"/>
      </rPr>
      <t xml:space="preserve">DE INGRESOS </t>
    </r>
  </si>
  <si>
    <t>Fortalecimiento de los servicios de salud</t>
  </si>
  <si>
    <t>Desarrollo de la organización</t>
  </si>
  <si>
    <t>Diseño e implementación del modelo de prestación de los servicios de salud</t>
  </si>
  <si>
    <t>Capacitación del talento humano</t>
  </si>
  <si>
    <t>2.1</t>
  </si>
  <si>
    <t>Subgerente Administrativo y Financiero</t>
  </si>
  <si>
    <t>2.3.2.01.01.003.03.01</t>
  </si>
  <si>
    <t>Dotacion de oficnica - Máq</t>
  </si>
  <si>
    <t>VALENTINA SOSA CARVAJAL</t>
  </si>
  <si>
    <t>2.1.1.02.03.087</t>
  </si>
  <si>
    <t>2.1.1.02.03.088</t>
  </si>
  <si>
    <t>Multas judiciales</t>
  </si>
  <si>
    <t>2.1.8.05.01.002</t>
  </si>
  <si>
    <t>2.1.4.02.04</t>
  </si>
  <si>
    <t>2.3.2.02.02.009.09</t>
  </si>
  <si>
    <t>2.3.2.02.02.009.10</t>
  </si>
  <si>
    <t>2.4.5.01.03.01</t>
  </si>
  <si>
    <t>Horas extras dominicales</t>
  </si>
  <si>
    <t>Sentencias conciliaciones</t>
  </si>
  <si>
    <t>Gastos por tributos multa</t>
  </si>
  <si>
    <t>Multas sanciones e intere</t>
  </si>
  <si>
    <t>Maquinaria de oficina con</t>
  </si>
  <si>
    <t>Aparatos médicos instrume</t>
  </si>
  <si>
    <t>Productos alimenticios be</t>
  </si>
  <si>
    <t>2.4.5.01.03</t>
  </si>
  <si>
    <t>Otros bienes transportables (excepto productos metálicos, maquinaria y equipo)</t>
  </si>
  <si>
    <t>Servicio de la deuda públi</t>
  </si>
  <si>
    <t>2.1.8.01.56</t>
  </si>
  <si>
    <t>Impuesto de alumbrado públ</t>
  </si>
  <si>
    <t>JORGE HERNÁN LOPERA TABORDA</t>
  </si>
  <si>
    <t>%                  Ppto Def</t>
  </si>
  <si>
    <t>Metrosalud consciente y sostenible</t>
  </si>
  <si>
    <t>Multas sanciones e intereses de mora</t>
  </si>
  <si>
    <t>Servicios financieros y servicios conexos servicios inmobiliarios y servicios de leasing</t>
  </si>
  <si>
    <r>
      <t xml:space="preserve">Equilibrio Presupuestal - </t>
    </r>
    <r>
      <rPr>
        <b/>
        <sz val="12"/>
        <color rgb="FFFF0000"/>
        <rFont val="Arial Narrow"/>
        <family val="2"/>
      </rPr>
      <t>Recaudo</t>
    </r>
  </si>
  <si>
    <t>(+) Ingresos Reconocido</t>
  </si>
  <si>
    <t>( / ) Gastos Ejecutados (Compromisos)</t>
  </si>
  <si>
    <r>
      <t>(=) Indicador de Equilibrio Presupuestal-</t>
    </r>
    <r>
      <rPr>
        <b/>
        <sz val="13"/>
        <color rgb="FFFF0000"/>
        <rFont val="Arial Narrow"/>
        <family val="2"/>
      </rPr>
      <t>Reconocido</t>
    </r>
  </si>
  <si>
    <t>Desrrollo integral y calidad de vida de los servidores - vivenda</t>
  </si>
  <si>
    <t>Gastos deportivos y recreación de los funcionarios</t>
  </si>
  <si>
    <t>Bienestar laboral y cultural y calidad de vida de los funcionarios</t>
  </si>
  <si>
    <t xml:space="preserve">Gastos deportivos y recreación de los trabajadores  clausulas 58 - 59 de la convencion </t>
  </si>
  <si>
    <t>Gestión de la salud pública y terrirotial</t>
  </si>
  <si>
    <r>
      <t>EJECUCION PRESUPUESTAL</t>
    </r>
    <r>
      <rPr>
        <b/>
        <sz val="25"/>
        <color rgb="FFFF0000"/>
        <rFont val="Arial Narrow"/>
        <family val="2"/>
      </rPr>
      <t xml:space="preserve"> </t>
    </r>
    <r>
      <rPr>
        <b/>
        <sz val="25"/>
        <rFont val="Arial Narrow"/>
        <family val="2"/>
      </rPr>
      <t xml:space="preserve">DE GASTOS </t>
    </r>
  </si>
  <si>
    <t>Vigencia</t>
  </si>
  <si>
    <t>Valor convenio</t>
  </si>
  <si>
    <t>Convenio</t>
  </si>
  <si>
    <t>Desempeño CISAMF - 4600096023-Adición 1</t>
  </si>
  <si>
    <t>Desempeño - 4600098295</t>
  </si>
  <si>
    <t>Desempeño - 4600098295-Adición 1</t>
  </si>
  <si>
    <t>Desempeño - 4600098697</t>
  </si>
  <si>
    <t>Desempeño - 4600098697-Adición 1</t>
  </si>
  <si>
    <t>Desempeño RIAS - 4600094671-Adición-1</t>
  </si>
  <si>
    <t>Mantenimiento de la infraestructura 4600096224</t>
  </si>
  <si>
    <t>Recaudos</t>
  </si>
  <si>
    <t>4600096090-2022-Dotación buenos aires</t>
  </si>
  <si>
    <t>4600096023-2022-CISAM</t>
  </si>
  <si>
    <t>4600094671-2022-Fortalecimiento compartido 4 componentes</t>
  </si>
  <si>
    <t xml:space="preserve">Materno perinatal </t>
  </si>
  <si>
    <t>Salud mental</t>
  </si>
  <si>
    <t>RIAS-Adicion -1</t>
  </si>
  <si>
    <t>Salud mental -Adición 1</t>
  </si>
  <si>
    <t xml:space="preserve">Apoyo financiero </t>
  </si>
  <si>
    <t>4600091350-2021 Adicion 2-Fortalecimiento gestion financiera</t>
  </si>
  <si>
    <t>4600096204-2022-Desempeño gestion financiera</t>
  </si>
  <si>
    <t>Ok</t>
  </si>
  <si>
    <t>Convenio desempeño 4600090070-2021</t>
  </si>
  <si>
    <t>Convenio desempeño 4600090070-2021 Adición</t>
  </si>
  <si>
    <t>Convenio desempeño 4600091350-2021</t>
  </si>
  <si>
    <t>Convenio desempeño 4600091920-2021</t>
  </si>
  <si>
    <t>Asignación y transferencia de recursos para la implementación del Programa de Atención Psicosocial y Salud Integral a las Víctimas “PAPSIVI” de acuerdo a la Resolución 1739 de 2022</t>
  </si>
  <si>
    <t xml:space="preserve">Convenio de desempeño 4600085245 </t>
  </si>
  <si>
    <t xml:space="preserve">Convenio de desempeño 4600085534 </t>
  </si>
  <si>
    <t>Convenio de desempeño 4600085534 - Adición 1</t>
  </si>
  <si>
    <t>Ministerio de Salud y protección Social - Resolución 753 del 14 de mayo de 2020</t>
  </si>
  <si>
    <t>Ministerio de Salud y protección Social - Resolución 0002017 del 09 de noviembre de 2020</t>
  </si>
  <si>
    <t>Convenio DSSSA - 4600010519 realizar el apoyo a la Vigilancia Epidemiologica para la emergencia en salud pública de interés internacional</t>
  </si>
  <si>
    <t>Convenio desempeño 4600081890-2019</t>
  </si>
  <si>
    <t xml:space="preserve">Convenio desempeño 4600084077-2019 </t>
  </si>
  <si>
    <t xml:space="preserve">Convenio desempeño 4600081890-2019 </t>
  </si>
  <si>
    <t xml:space="preserve">Convenio desempeño 4600084115-2019 </t>
  </si>
  <si>
    <t xml:space="preserve">Convenio desempeño 4600084117-2019 </t>
  </si>
  <si>
    <t>Fortalecimiento Red - Dotación</t>
  </si>
  <si>
    <t>31 DE DICIEMBRE DE 2023</t>
  </si>
  <si>
    <t>2.1.8.05.01.004</t>
  </si>
  <si>
    <t>Diciembre                    2023</t>
  </si>
  <si>
    <t>Diciembre                 2022</t>
  </si>
  <si>
    <r>
      <t xml:space="preserve">Ingresos recaudados a </t>
    </r>
    <r>
      <rPr>
        <b/>
        <sz val="12"/>
        <color rgb="FFFF0000"/>
        <rFont val="Arial Narrow"/>
        <family val="2"/>
      </rPr>
      <t>31 de Diciembre</t>
    </r>
    <r>
      <rPr>
        <b/>
        <sz val="12"/>
        <color theme="1"/>
        <rFont val="Arial Narrow"/>
        <family val="2"/>
      </rPr>
      <t xml:space="preserve"> de 2023</t>
    </r>
  </si>
  <si>
    <r>
      <t xml:space="preserve">Pagos realizados a </t>
    </r>
    <r>
      <rPr>
        <b/>
        <sz val="12"/>
        <color rgb="FFFF0000"/>
        <rFont val="Arial Narrow"/>
        <family val="2"/>
      </rPr>
      <t xml:space="preserve"> 31 de Diciembre </t>
    </r>
    <r>
      <rPr>
        <b/>
        <sz val="12"/>
        <color theme="1"/>
        <rFont val="Arial Narrow"/>
        <family val="2"/>
      </rPr>
      <t>de 2023</t>
    </r>
  </si>
  <si>
    <r>
      <t xml:space="preserve"> PAC mes de </t>
    </r>
    <r>
      <rPr>
        <b/>
        <sz val="12"/>
        <color rgb="FFFF0000"/>
        <rFont val="Arial Narrow"/>
        <family val="2"/>
      </rPr>
      <t>Diciembre</t>
    </r>
  </si>
  <si>
    <r>
      <t xml:space="preserve">% Ejecución PAC mes de </t>
    </r>
    <r>
      <rPr>
        <b/>
        <sz val="12"/>
        <color rgb="FFFF0000"/>
        <rFont val="Arial Narrow"/>
        <family val="2"/>
      </rPr>
      <t>Diciembre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</si>
</sst>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_ ;[Red]\-#,##0\ "/>
    <numFmt numFmtId="165" formatCode="#,##0_ ;\-#,##0\ "/>
    <numFmt numFmtId="166" formatCode="_-* #,##0.00\ _$_-;\-* #,##0.00\ _$_-;_-* &quot;-&quot;??\ _$_-;_-@_-"/>
    <numFmt numFmtId="167" formatCode="#,##0;[Red]#,##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25"/>
      <name val="Arial Narrow"/>
      <family val="2"/>
    </font>
    <font>
      <b/>
      <sz val="25"/>
      <color rgb="FFFF0000"/>
      <name val="Arial Narrow"/>
      <family val="2"/>
    </font>
    <font>
      <sz val="26"/>
      <color theme="1"/>
      <name val="Arial Narrow"/>
      <family val="2"/>
    </font>
    <font>
      <sz val="20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rgb="FF000000"/>
      <name val="Arial Narrow"/>
      <family val="2"/>
    </font>
    <font>
      <b/>
      <sz val="12"/>
      <color rgb="FFFF0000"/>
      <name val="Arial Narrow"/>
      <family val="2"/>
    </font>
    <font>
      <sz val="25"/>
      <color theme="1"/>
      <name val="Arial Narrow"/>
      <family val="2"/>
    </font>
    <font>
      <sz val="23"/>
      <color theme="1"/>
      <name val="Arial Narrow"/>
      <family val="2"/>
    </font>
    <font>
      <b/>
      <sz val="23"/>
      <color theme="1"/>
      <name val="Arial Narrow"/>
      <family val="2"/>
    </font>
    <font>
      <b/>
      <sz val="23"/>
      <name val="Arial Narrow"/>
      <family val="2"/>
    </font>
    <font>
      <b/>
      <sz val="23"/>
      <color rgb="FF000000"/>
      <name val="Arial Narrow"/>
      <family val="2"/>
    </font>
    <font>
      <sz val="23"/>
      <color rgb="FF000000"/>
      <name val="Arial Narrow"/>
      <family val="2"/>
    </font>
    <font>
      <b/>
      <sz val="11"/>
      <color theme="1"/>
      <name val="Arial Narrow"/>
      <family val="2"/>
    </font>
    <font>
      <sz val="11"/>
      <color rgb="FF000000"/>
      <name val="Arial Narrow"/>
      <family val="2"/>
    </font>
    <font>
      <sz val="35"/>
      <color theme="1"/>
      <name val="Arial Narrow"/>
      <family val="2"/>
    </font>
    <font>
      <sz val="35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26"/>
      <color theme="1"/>
      <name val="Arial Narrow"/>
      <family val="2"/>
    </font>
    <font>
      <b/>
      <i/>
      <sz val="26"/>
      <color theme="1"/>
      <name val="Arial Narrow"/>
      <family val="2"/>
    </font>
    <font>
      <b/>
      <sz val="26"/>
      <color rgb="FFFF0000"/>
      <name val="Arial Narrow"/>
      <family val="2"/>
    </font>
    <font>
      <b/>
      <sz val="26"/>
      <name val="Arial Narrow"/>
      <family val="2"/>
    </font>
    <font>
      <sz val="12"/>
      <color rgb="FFFF0000"/>
      <name val="Arial Narrow"/>
      <family val="2"/>
    </font>
    <font>
      <sz val="25"/>
      <name val="Arial Narrow"/>
      <family val="2"/>
    </font>
    <font>
      <sz val="10"/>
      <color theme="1"/>
      <name val="Arial Unicode MS"/>
      <family val="2"/>
    </font>
    <font>
      <sz val="11"/>
      <color theme="1"/>
      <name val="Calibri"/>
      <family val="2"/>
      <scheme val="minor"/>
    </font>
    <font>
      <sz val="16"/>
      <name val="Arial Narrow"/>
      <family val="2"/>
    </font>
    <font>
      <sz val="26"/>
      <name val="Arial Narrow"/>
      <family val="2"/>
    </font>
    <font>
      <sz val="23"/>
      <color theme="1"/>
      <name val="Arial Unicode MS"/>
      <family val="2"/>
    </font>
    <font>
      <sz val="23"/>
      <name val="Arial Narrow"/>
      <family val="2"/>
    </font>
    <font>
      <b/>
      <sz val="13"/>
      <color rgb="FFFF0000"/>
      <name val="Arial Narrow"/>
      <family val="2"/>
    </font>
    <font>
      <b/>
      <sz val="13"/>
      <color theme="1"/>
      <name val="Arial Narrow"/>
      <family val="2"/>
    </font>
  </fonts>
  <fills count="15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5" tint="0.80001220740379042"/>
        </stop>
      </gradientFill>
    </fill>
    <fill>
      <gradientFill degree="90">
        <stop position="0">
          <color theme="0"/>
        </stop>
        <stop position="1">
          <color theme="9" tint="0.80001220740379042"/>
        </stop>
      </gradientFill>
    </fill>
    <fill>
      <gradientFill degree="90">
        <stop position="0">
          <color theme="0"/>
        </stop>
        <stop position="1">
          <color theme="7" tint="0.80001220740379042"/>
        </stop>
      </gradientFill>
    </fill>
    <fill>
      <gradientFill degree="90">
        <stop position="0">
          <color theme="0"/>
        </stop>
        <stop position="1">
          <color theme="3" tint="0.80001220740379042"/>
        </stop>
      </gradientFill>
    </fill>
    <fill>
      <gradientFill degree="90">
        <stop position="0">
          <color theme="0"/>
        </stop>
        <stop position="1">
          <color theme="4" tint="0.80001220740379042"/>
        </stop>
      </gradientFill>
    </fill>
    <fill>
      <patternFill patternType="solid">
        <fgColor theme="7" tint="-0.249977111117893"/>
        <bgColor indexed="64"/>
      </patternFill>
    </fill>
    <fill>
      <gradientFill degree="90">
        <stop position="0">
          <color theme="7" tint="0.80001220740379042"/>
        </stop>
        <stop position="1">
          <color theme="0"/>
        </stop>
      </gradientFill>
    </fill>
    <fill>
      <gradientFill degree="90">
        <stop position="0">
          <color theme="5" tint="0.80001220740379042"/>
        </stop>
        <stop position="1">
          <color theme="0"/>
        </stop>
      </gradientFill>
    </fill>
    <fill>
      <gradientFill degree="90">
        <stop position="0">
          <color theme="7" tint="0.80001220740379042"/>
        </stop>
        <stop position="1">
          <color theme="6" tint="0.80001220740379042"/>
        </stop>
      </gradient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auto="1"/>
      </patternFill>
    </fill>
  </fills>
  <borders count="9">
    <border>
      <left/>
      <right/>
      <top/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/>
      <diagonal/>
    </border>
    <border>
      <left style="thin">
        <color theme="7" tint="-0.24994659260841701"/>
      </left>
      <right/>
      <top style="thin">
        <color theme="7" tint="-0.24994659260841701"/>
      </top>
      <bottom style="thin">
        <color theme="7" tint="-0.24994659260841701"/>
      </bottom>
      <diagonal/>
    </border>
    <border>
      <left/>
      <right/>
      <top style="thin">
        <color theme="7" tint="-0.24994659260841701"/>
      </top>
      <bottom style="thin">
        <color theme="7" tint="-0.24994659260841701"/>
      </bottom>
      <diagonal/>
    </border>
    <border>
      <left/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7" tint="-0.24994659260841701"/>
      </left>
      <right style="thin">
        <color theme="7" tint="-0.24994659260841701"/>
      </right>
      <top/>
      <bottom style="thin">
        <color theme="7" tint="-0.24994659260841701"/>
      </bottom>
      <diagonal/>
    </border>
    <border>
      <left/>
      <right/>
      <top style="medium">
        <color theme="8" tint="-0.499984740745262"/>
      </top>
      <bottom/>
      <diagonal/>
    </border>
    <border>
      <left/>
      <right/>
      <top/>
      <bottom style="thin">
        <color theme="7" tint="-0.24994659260841701"/>
      </bottom>
      <diagonal/>
    </border>
  </borders>
  <cellStyleXfs count="2">
    <xf numFmtId="0" fontId="0" fillId="0" borderId="0"/>
    <xf numFmtId="166" fontId="30" fillId="0" borderId="0" applyFont="0" applyFill="0" applyBorder="0" applyAlignment="0" applyProtection="0"/>
  </cellStyleXfs>
  <cellXfs count="219">
    <xf numFmtId="0" fontId="0" fillId="0" borderId="0" xfId="0"/>
    <xf numFmtId="0" fontId="1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4" fontId="8" fillId="10" borderId="7" xfId="0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165" fontId="6" fillId="9" borderId="0" xfId="0" applyNumberFormat="1" applyFont="1" applyFill="1" applyAlignment="1">
      <alignment horizontal="right"/>
    </xf>
    <xf numFmtId="3" fontId="1" fillId="0" borderId="0" xfId="0" applyNumberFormat="1" applyFont="1"/>
    <xf numFmtId="3" fontId="11" fillId="0" borderId="0" xfId="0" applyNumberFormat="1" applyFont="1" applyFill="1"/>
    <xf numFmtId="3" fontId="12" fillId="0" borderId="0" xfId="0" applyNumberFormat="1" applyFont="1" applyFill="1" applyAlignment="1">
      <alignment horizontal="center" vertical="center"/>
    </xf>
    <xf numFmtId="10" fontId="11" fillId="0" borderId="0" xfId="0" applyNumberFormat="1" applyFont="1" applyFill="1" applyAlignment="1">
      <alignment horizontal="right"/>
    </xf>
    <xf numFmtId="3" fontId="11" fillId="0" borderId="0" xfId="0" applyNumberFormat="1" applyFont="1" applyFill="1" applyAlignment="1">
      <alignment horizontal="right"/>
    </xf>
    <xf numFmtId="3" fontId="12" fillId="0" borderId="0" xfId="0" applyNumberFormat="1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/>
    <xf numFmtId="1" fontId="14" fillId="6" borderId="1" xfId="0" applyNumberFormat="1" applyFont="1" applyFill="1" applyBorder="1" applyAlignment="1">
      <alignment horizontal="left"/>
    </xf>
    <xf numFmtId="164" fontId="14" fillId="6" borderId="1" xfId="0" applyNumberFormat="1" applyFont="1" applyFill="1" applyBorder="1" applyAlignment="1">
      <alignment horizontal="right"/>
    </xf>
    <xf numFmtId="10" fontId="14" fillId="6" borderId="1" xfId="0" applyNumberFormat="1" applyFont="1" applyFill="1" applyBorder="1" applyAlignment="1">
      <alignment horizontal="right"/>
    </xf>
    <xf numFmtId="1" fontId="14" fillId="4" borderId="1" xfId="0" applyNumberFormat="1" applyFont="1" applyFill="1" applyBorder="1" applyAlignment="1">
      <alignment horizontal="left"/>
    </xf>
    <xf numFmtId="164" fontId="14" fillId="4" borderId="1" xfId="0" applyNumberFormat="1" applyFont="1" applyFill="1" applyBorder="1" applyAlignment="1">
      <alignment horizontal="right"/>
    </xf>
    <xf numFmtId="10" fontId="14" fillId="4" borderId="1" xfId="0" applyNumberFormat="1" applyFont="1" applyFill="1" applyBorder="1" applyAlignment="1">
      <alignment horizontal="right"/>
    </xf>
    <xf numFmtId="0" fontId="12" fillId="0" borderId="0" xfId="0" applyFont="1"/>
    <xf numFmtId="1" fontId="14" fillId="3" borderId="1" xfId="0" applyNumberFormat="1" applyFont="1" applyFill="1" applyBorder="1" applyAlignment="1">
      <alignment horizontal="left"/>
    </xf>
    <xf numFmtId="10" fontId="14" fillId="3" borderId="1" xfId="0" applyNumberFormat="1" applyFont="1" applyFill="1" applyBorder="1" applyAlignment="1">
      <alignment horizontal="right"/>
    </xf>
    <xf numFmtId="49" fontId="12" fillId="0" borderId="1" xfId="0" applyNumberFormat="1" applyFont="1" applyBorder="1" applyAlignment="1"/>
    <xf numFmtId="10" fontId="12" fillId="0" borderId="1" xfId="0" applyNumberFormat="1" applyFont="1" applyBorder="1" applyAlignment="1">
      <alignment horizontal="right"/>
    </xf>
    <xf numFmtId="49" fontId="11" fillId="0" borderId="1" xfId="0" applyNumberFormat="1" applyFont="1" applyBorder="1" applyAlignment="1"/>
    <xf numFmtId="164" fontId="11" fillId="0" borderId="1" xfId="0" applyNumberFormat="1" applyFont="1" applyBorder="1" applyAlignment="1">
      <alignment horizontal="right"/>
    </xf>
    <xf numFmtId="10" fontId="11" fillId="0" borderId="1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0" fontId="11" fillId="0" borderId="0" xfId="0" applyNumberFormat="1" applyFont="1" applyAlignment="1">
      <alignment horizontal="right"/>
    </xf>
    <xf numFmtId="3" fontId="10" fillId="0" borderId="0" xfId="0" applyNumberFormat="1" applyFont="1" applyFill="1"/>
    <xf numFmtId="3" fontId="10" fillId="0" borderId="0" xfId="0" applyNumberFormat="1" applyFont="1" applyFill="1" applyAlignment="1">
      <alignment horizontal="right"/>
    </xf>
    <xf numFmtId="49" fontId="18" fillId="0" borderId="0" xfId="0" applyNumberFormat="1" applyFont="1"/>
    <xf numFmtId="10" fontId="19" fillId="0" borderId="0" xfId="0" applyNumberFormat="1" applyFont="1" applyAlignment="1">
      <alignment horizontal="right"/>
    </xf>
    <xf numFmtId="3" fontId="18" fillId="0" borderId="0" xfId="0" applyNumberFormat="1" applyFont="1" applyFill="1" applyAlignment="1">
      <alignment horizontal="right"/>
    </xf>
    <xf numFmtId="0" fontId="18" fillId="0" borderId="0" xfId="0" applyFont="1"/>
    <xf numFmtId="3" fontId="12" fillId="0" borderId="1" xfId="0" applyNumberFormat="1" applyFont="1" applyBorder="1" applyAlignment="1">
      <alignment horizontal="right"/>
    </xf>
    <xf numFmtId="3" fontId="11" fillId="0" borderId="1" xfId="0" applyNumberFormat="1" applyFont="1" applyBorder="1" applyAlignment="1">
      <alignment horizontal="right"/>
    </xf>
    <xf numFmtId="3" fontId="11" fillId="0" borderId="0" xfId="0" applyNumberFormat="1" applyFont="1" applyAlignment="1">
      <alignment horizontal="right"/>
    </xf>
    <xf numFmtId="3" fontId="19" fillId="0" borderId="0" xfId="0" applyNumberFormat="1" applyFont="1" applyAlignment="1">
      <alignment horizontal="right"/>
    </xf>
    <xf numFmtId="10" fontId="7" fillId="0" borderId="0" xfId="0" applyNumberFormat="1" applyFont="1"/>
    <xf numFmtId="3" fontId="7" fillId="0" borderId="0" xfId="0" applyNumberFormat="1" applyFont="1"/>
    <xf numFmtId="0" fontId="1" fillId="0" borderId="0" xfId="0" applyFont="1" applyAlignment="1">
      <alignment horizontal="left"/>
    </xf>
    <xf numFmtId="3" fontId="14" fillId="6" borderId="1" xfId="0" applyNumberFormat="1" applyFont="1" applyFill="1" applyBorder="1" applyAlignment="1">
      <alignment horizontal="right"/>
    </xf>
    <xf numFmtId="3" fontId="14" fillId="4" borderId="1" xfId="0" applyNumberFormat="1" applyFont="1" applyFill="1" applyBorder="1" applyAlignment="1">
      <alignment horizontal="right"/>
    </xf>
    <xf numFmtId="3" fontId="14" fillId="3" borderId="1" xfId="0" applyNumberFormat="1" applyFont="1" applyFill="1" applyBorder="1" applyAlignment="1">
      <alignment horizontal="right"/>
    </xf>
    <xf numFmtId="164" fontId="19" fillId="0" borderId="0" xfId="0" applyNumberFormat="1" applyFont="1" applyAlignment="1">
      <alignment horizontal="right"/>
    </xf>
    <xf numFmtId="164" fontId="11" fillId="0" borderId="0" xfId="0" applyNumberFormat="1" applyFont="1"/>
    <xf numFmtId="3" fontId="12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>
      <alignment horizontal="left"/>
    </xf>
    <xf numFmtId="3" fontId="11" fillId="0" borderId="0" xfId="0" applyNumberFormat="1" applyFont="1" applyAlignment="1">
      <alignment horizontal="left"/>
    </xf>
    <xf numFmtId="0" fontId="11" fillId="0" borderId="0" xfId="0" applyFont="1" applyAlignment="1">
      <alignment horizontal="center" vertical="center" wrapText="1"/>
    </xf>
    <xf numFmtId="10" fontId="12" fillId="9" borderId="1" xfId="0" applyNumberFormat="1" applyFont="1" applyFill="1" applyBorder="1" applyAlignment="1">
      <alignment horizontal="center" vertical="center" wrapText="1"/>
    </xf>
    <xf numFmtId="0" fontId="14" fillId="6" borderId="1" xfId="0" applyNumberFormat="1" applyFont="1" applyFill="1" applyBorder="1" applyAlignment="1">
      <alignment horizontal="left"/>
    </xf>
    <xf numFmtId="3" fontId="14" fillId="6" borderId="1" xfId="0" applyNumberFormat="1" applyFont="1" applyFill="1" applyBorder="1" applyAlignment="1">
      <alignment horizontal="left"/>
    </xf>
    <xf numFmtId="3" fontId="14" fillId="4" borderId="1" xfId="0" applyNumberFormat="1" applyFont="1" applyFill="1" applyBorder="1" applyAlignment="1">
      <alignment horizontal="left"/>
    </xf>
    <xf numFmtId="3" fontId="14" fillId="3" borderId="1" xfId="0" applyNumberFormat="1" applyFont="1" applyFill="1" applyBorder="1" applyAlignment="1">
      <alignment horizontal="left"/>
    </xf>
    <xf numFmtId="0" fontId="12" fillId="5" borderId="1" xfId="0" applyFont="1" applyFill="1" applyBorder="1" applyAlignment="1">
      <alignment horizontal="left"/>
    </xf>
    <xf numFmtId="3" fontId="12" fillId="5" borderId="1" xfId="0" applyNumberFormat="1" applyFont="1" applyFill="1" applyBorder="1" applyAlignment="1">
      <alignment horizontal="left"/>
    </xf>
    <xf numFmtId="10" fontId="12" fillId="5" borderId="1" xfId="0" applyNumberFormat="1" applyFont="1" applyFill="1" applyBorder="1" applyAlignment="1">
      <alignment horizontal="right"/>
    </xf>
    <xf numFmtId="1" fontId="14" fillId="0" borderId="1" xfId="0" applyNumberFormat="1" applyFont="1" applyFill="1" applyBorder="1" applyAlignment="1">
      <alignment horizontal="left"/>
    </xf>
    <xf numFmtId="3" fontId="14" fillId="0" borderId="1" xfId="0" applyNumberFormat="1" applyFont="1" applyFill="1" applyBorder="1" applyAlignment="1">
      <alignment horizontal="left"/>
    </xf>
    <xf numFmtId="10" fontId="14" fillId="0" borderId="1" xfId="0" applyNumberFormat="1" applyFont="1" applyFill="1" applyBorder="1" applyAlignment="1">
      <alignment horizontal="right"/>
    </xf>
    <xf numFmtId="0" fontId="12" fillId="0" borderId="0" xfId="0" applyFont="1" applyFill="1"/>
    <xf numFmtId="1" fontId="15" fillId="0" borderId="1" xfId="0" applyNumberFormat="1" applyFont="1" applyFill="1" applyBorder="1" applyAlignment="1">
      <alignment horizontal="left"/>
    </xf>
    <xf numFmtId="3" fontId="15" fillId="0" borderId="1" xfId="0" applyNumberFormat="1" applyFont="1" applyFill="1" applyBorder="1" applyAlignment="1">
      <alignment horizontal="left"/>
    </xf>
    <xf numFmtId="10" fontId="15" fillId="0" borderId="1" xfId="0" applyNumberFormat="1" applyFont="1" applyFill="1" applyBorder="1" applyAlignment="1">
      <alignment horizontal="right"/>
    </xf>
    <xf numFmtId="0" fontId="11" fillId="0" borderId="0" xfId="0" applyFont="1" applyFill="1"/>
    <xf numFmtId="49" fontId="11" fillId="2" borderId="1" xfId="0" applyNumberFormat="1" applyFont="1" applyFill="1" applyBorder="1" applyAlignment="1"/>
    <xf numFmtId="10" fontId="11" fillId="2" borderId="1" xfId="0" applyNumberFormat="1" applyFont="1" applyFill="1" applyBorder="1" applyAlignment="1">
      <alignment horizontal="right"/>
    </xf>
    <xf numFmtId="1" fontId="11" fillId="7" borderId="0" xfId="0" applyNumberFormat="1" applyFont="1" applyFill="1" applyAlignment="1">
      <alignment horizontal="left"/>
    </xf>
    <xf numFmtId="3" fontId="11" fillId="7" borderId="0" xfId="0" applyNumberFormat="1" applyFont="1" applyFill="1" applyAlignment="1">
      <alignment horizontal="left"/>
    </xf>
    <xf numFmtId="10" fontId="11" fillId="7" borderId="0" xfId="0" applyNumberFormat="1" applyFont="1" applyFill="1" applyAlignment="1">
      <alignment horizontal="right"/>
    </xf>
    <xf numFmtId="49" fontId="12" fillId="2" borderId="1" xfId="0" applyNumberFormat="1" applyFont="1" applyFill="1" applyBorder="1" applyAlignment="1">
      <alignment horizontal="left"/>
    </xf>
    <xf numFmtId="3" fontId="12" fillId="2" borderId="1" xfId="0" applyNumberFormat="1" applyFont="1" applyFill="1" applyBorder="1" applyAlignment="1">
      <alignment horizontal="left"/>
    </xf>
    <xf numFmtId="10" fontId="12" fillId="2" borderId="1" xfId="0" applyNumberFormat="1" applyFont="1" applyFill="1" applyBorder="1" applyAlignment="1">
      <alignment horizontal="right"/>
    </xf>
    <xf numFmtId="1" fontId="11" fillId="0" borderId="0" xfId="0" applyNumberFormat="1" applyFont="1" applyAlignment="1">
      <alignment horizontal="left"/>
    </xf>
    <xf numFmtId="0" fontId="11" fillId="0" borderId="0" xfId="0" applyFont="1" applyAlignment="1"/>
    <xf numFmtId="3" fontId="4" fillId="0" borderId="0" xfId="0" applyNumberFormat="1" applyFont="1" applyFill="1" applyAlignment="1"/>
    <xf numFmtId="3" fontId="24" fillId="0" borderId="0" xfId="0" applyNumberFormat="1" applyFont="1" applyFill="1" applyAlignment="1">
      <alignment horizontal="center"/>
    </xf>
    <xf numFmtId="3" fontId="24" fillId="0" borderId="0" xfId="0" applyNumberFormat="1" applyFont="1" applyFill="1" applyAlignment="1">
      <alignment horizontal="left"/>
    </xf>
    <xf numFmtId="10" fontId="24" fillId="0" borderId="0" xfId="0" applyNumberFormat="1" applyFont="1" applyFill="1" applyAlignment="1">
      <alignment horizontal="right"/>
    </xf>
    <xf numFmtId="3" fontId="23" fillId="0" borderId="0" xfId="0" applyNumberFormat="1" applyFont="1" applyFill="1" applyAlignment="1">
      <alignment horizontal="center"/>
    </xf>
    <xf numFmtId="3" fontId="23" fillId="0" borderId="0" xfId="0" applyNumberFormat="1" applyFont="1" applyFill="1" applyAlignment="1">
      <alignment horizontal="left"/>
    </xf>
    <xf numFmtId="164" fontId="14" fillId="3" borderId="1" xfId="0" applyNumberFormat="1" applyFont="1" applyFill="1" applyBorder="1" applyAlignment="1">
      <alignment horizontal="right"/>
    </xf>
    <xf numFmtId="164" fontId="12" fillId="0" borderId="1" xfId="0" applyNumberFormat="1" applyFont="1" applyBorder="1" applyAlignment="1">
      <alignment horizontal="right"/>
    </xf>
    <xf numFmtId="164" fontId="11" fillId="0" borderId="0" xfId="0" applyNumberFormat="1" applyFont="1" applyFill="1" applyAlignment="1">
      <alignment horizontal="right"/>
    </xf>
    <xf numFmtId="164" fontId="24" fillId="0" borderId="0" xfId="0" applyNumberFormat="1" applyFont="1" applyFill="1" applyAlignment="1">
      <alignment horizontal="right"/>
    </xf>
    <xf numFmtId="3" fontId="24" fillId="0" borderId="0" xfId="0" applyNumberFormat="1" applyFont="1" applyFill="1" applyAlignment="1">
      <alignment horizontal="right"/>
    </xf>
    <xf numFmtId="3" fontId="23" fillId="0" borderId="0" xfId="0" applyNumberFormat="1" applyFont="1" applyFill="1" applyAlignment="1">
      <alignment horizontal="right"/>
    </xf>
    <xf numFmtId="3" fontId="15" fillId="0" borderId="1" xfId="0" applyNumberFormat="1" applyFont="1" applyFill="1" applyBorder="1" applyAlignment="1">
      <alignment horizontal="right"/>
    </xf>
    <xf numFmtId="3" fontId="11" fillId="2" borderId="1" xfId="0" applyNumberFormat="1" applyFont="1" applyFill="1" applyBorder="1" applyAlignment="1">
      <alignment horizontal="right"/>
    </xf>
    <xf numFmtId="3" fontId="11" fillId="7" borderId="0" xfId="0" applyNumberFormat="1" applyFont="1" applyFill="1" applyAlignment="1">
      <alignment horizontal="right"/>
    </xf>
    <xf numFmtId="3" fontId="27" fillId="0" borderId="0" xfId="0" applyNumberFormat="1" applyFont="1"/>
    <xf numFmtId="10" fontId="27" fillId="0" borderId="0" xfId="0" applyNumberFormat="1" applyFont="1"/>
    <xf numFmtId="0" fontId="27" fillId="0" borderId="0" xfId="0" applyFont="1"/>
    <xf numFmtId="164" fontId="11" fillId="0" borderId="0" xfId="0" applyNumberFormat="1" applyFont="1" applyFill="1"/>
    <xf numFmtId="10" fontId="18" fillId="0" borderId="0" xfId="0" applyNumberFormat="1" applyFont="1" applyAlignment="1">
      <alignment horizontal="right"/>
    </xf>
    <xf numFmtId="10" fontId="23" fillId="0" borderId="0" xfId="0" applyNumberFormat="1" applyFont="1" applyFill="1" applyAlignment="1">
      <alignment horizontal="right"/>
    </xf>
    <xf numFmtId="3" fontId="4" fillId="0" borderId="0" xfId="0" applyNumberFormat="1" applyFont="1" applyFill="1" applyBorder="1" applyAlignment="1"/>
    <xf numFmtId="0" fontId="21" fillId="0" borderId="0" xfId="0" applyFont="1"/>
    <xf numFmtId="10" fontId="21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3" fontId="21" fillId="0" borderId="0" xfId="0" applyNumberFormat="1" applyFont="1"/>
    <xf numFmtId="3" fontId="21" fillId="0" borderId="0" xfId="0" applyNumberFormat="1" applyFont="1" applyAlignment="1">
      <alignment horizontal="center"/>
    </xf>
    <xf numFmtId="10" fontId="13" fillId="9" borderId="1" xfId="0" applyNumberFormat="1" applyFont="1" applyFill="1" applyBorder="1" applyAlignment="1">
      <alignment horizontal="center" vertical="center" wrapText="1"/>
    </xf>
    <xf numFmtId="3" fontId="12" fillId="5" borderId="1" xfId="0" applyNumberFormat="1" applyFont="1" applyFill="1" applyBorder="1" applyAlignment="1">
      <alignment horizontal="right"/>
    </xf>
    <xf numFmtId="3" fontId="14" fillId="0" borderId="1" xfId="0" applyNumberFormat="1" applyFont="1" applyFill="1" applyBorder="1" applyAlignment="1">
      <alignment horizontal="right"/>
    </xf>
    <xf numFmtId="3" fontId="12" fillId="2" borderId="1" xfId="0" applyNumberFormat="1" applyFont="1" applyFill="1" applyBorder="1" applyAlignment="1">
      <alignment horizontal="right"/>
    </xf>
    <xf numFmtId="49" fontId="10" fillId="0" borderId="0" xfId="0" applyNumberFormat="1" applyFont="1"/>
    <xf numFmtId="3" fontId="28" fillId="0" borderId="0" xfId="0" applyNumberFormat="1" applyFont="1" applyAlignment="1">
      <alignment horizontal="right"/>
    </xf>
    <xf numFmtId="10" fontId="28" fillId="0" borderId="0" xfId="0" applyNumberFormat="1" applyFont="1" applyAlignment="1">
      <alignment horizontal="right"/>
    </xf>
    <xf numFmtId="10" fontId="10" fillId="0" borderId="0" xfId="0" applyNumberFormat="1" applyFont="1" applyAlignment="1">
      <alignment horizontal="right"/>
    </xf>
    <xf numFmtId="0" fontId="10" fillId="0" borderId="0" xfId="0" applyFont="1"/>
    <xf numFmtId="164" fontId="11" fillId="0" borderId="0" xfId="0" applyNumberFormat="1" applyFont="1" applyFill="1" applyAlignment="1">
      <alignment horizontal="center"/>
    </xf>
    <xf numFmtId="3" fontId="11" fillId="0" borderId="0" xfId="0" applyNumberFormat="1" applyFont="1" applyFill="1" applyAlignment="1"/>
    <xf numFmtId="10" fontId="31" fillId="0" borderId="0" xfId="0" applyNumberFormat="1" applyFont="1" applyAlignment="1">
      <alignment horizontal="right"/>
    </xf>
    <xf numFmtId="10" fontId="5" fillId="0" borderId="0" xfId="0" applyNumberFormat="1" applyFont="1" applyAlignment="1">
      <alignment horizontal="right" wrapText="1"/>
    </xf>
    <xf numFmtId="164" fontId="11" fillId="12" borderId="1" xfId="0" applyNumberFormat="1" applyFont="1" applyFill="1" applyBorder="1" applyAlignment="1">
      <alignment horizontal="right"/>
    </xf>
    <xf numFmtId="3" fontId="12" fillId="0" borderId="0" xfId="0" applyNumberFormat="1" applyFont="1" applyFill="1" applyAlignment="1">
      <alignment horizontal="center" wrapText="1"/>
    </xf>
    <xf numFmtId="3" fontId="11" fillId="0" borderId="0" xfId="0" applyNumberFormat="1" applyFont="1" applyAlignment="1">
      <alignment horizontal="center" wrapText="1"/>
    </xf>
    <xf numFmtId="10" fontId="11" fillId="0" borderId="8" xfId="0" applyNumberFormat="1" applyFont="1" applyBorder="1" applyAlignment="1">
      <alignment horizontal="right" wrapText="1"/>
    </xf>
    <xf numFmtId="164" fontId="5" fillId="0" borderId="0" xfId="0" applyNumberFormat="1" applyFont="1" applyAlignment="1">
      <alignment horizontal="right"/>
    </xf>
    <xf numFmtId="3" fontId="15" fillId="0" borderId="8" xfId="0" applyNumberFormat="1" applyFont="1" applyFill="1" applyBorder="1" applyAlignment="1">
      <alignment horizontal="right"/>
    </xf>
    <xf numFmtId="0" fontId="7" fillId="11" borderId="0" xfId="0" applyFont="1" applyFill="1" applyBorder="1"/>
    <xf numFmtId="3" fontId="20" fillId="0" borderId="0" xfId="0" applyNumberFormat="1" applyFont="1" applyAlignment="1">
      <alignment horizontal="center"/>
    </xf>
    <xf numFmtId="10" fontId="11" fillId="0" borderId="0" xfId="0" applyNumberFormat="1" applyFont="1" applyAlignment="1">
      <alignment horizontal="center"/>
    </xf>
    <xf numFmtId="3" fontId="11" fillId="0" borderId="0" xfId="0" applyNumberFormat="1" applyFont="1" applyAlignment="1"/>
    <xf numFmtId="4" fontId="11" fillId="0" borderId="0" xfId="0" applyNumberFormat="1" applyFont="1" applyFill="1" applyAlignment="1"/>
    <xf numFmtId="4" fontId="11" fillId="0" borderId="0" xfId="0" applyNumberFormat="1" applyFont="1" applyAlignment="1"/>
    <xf numFmtId="167" fontId="4" fillId="0" borderId="0" xfId="0" applyNumberFormat="1" applyFont="1" applyFill="1" applyBorder="1" applyAlignment="1"/>
    <xf numFmtId="167" fontId="26" fillId="0" borderId="0" xfId="0" applyNumberFormat="1" applyFont="1" applyFill="1" applyAlignment="1">
      <alignment horizontal="center" wrapText="1"/>
    </xf>
    <xf numFmtId="167" fontId="32" fillId="0" borderId="0" xfId="0" applyNumberFormat="1" applyFont="1" applyFill="1" applyAlignment="1">
      <alignment horizontal="center" wrapText="1"/>
    </xf>
    <xf numFmtId="167" fontId="4" fillId="0" borderId="0" xfId="0" applyNumberFormat="1" applyFont="1" applyFill="1" applyAlignment="1"/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0" fontId="7" fillId="0" borderId="0" xfId="0" applyFont="1" applyFill="1" applyBorder="1"/>
    <xf numFmtId="3" fontId="32" fillId="0" borderId="0" xfId="0" applyNumberFormat="1" applyFont="1" applyFill="1" applyAlignment="1">
      <alignment horizontal="center" wrapText="1"/>
    </xf>
    <xf numFmtId="3" fontId="11" fillId="0" borderId="0" xfId="0" applyNumberFormat="1" applyFont="1"/>
    <xf numFmtId="49" fontId="6" fillId="0" borderId="0" xfId="0" applyNumberFormat="1" applyFont="1" applyFill="1" applyAlignment="1">
      <alignment horizontal="center" vertical="center" wrapText="1"/>
    </xf>
    <xf numFmtId="164" fontId="11" fillId="0" borderId="0" xfId="0" applyNumberFormat="1" applyFont="1" applyFill="1" applyBorder="1" applyAlignment="1">
      <alignment horizontal="center"/>
    </xf>
    <xf numFmtId="164" fontId="11" fillId="0" borderId="0" xfId="0" applyNumberFormat="1" applyFont="1" applyAlignment="1">
      <alignment horizontal="center"/>
    </xf>
    <xf numFmtId="164" fontId="10" fillId="0" borderId="0" xfId="0" applyNumberFormat="1" applyFont="1" applyFill="1" applyAlignment="1">
      <alignment horizontal="center"/>
    </xf>
    <xf numFmtId="164" fontId="12" fillId="0" borderId="0" xfId="0" applyNumberFormat="1" applyFont="1" applyFill="1" applyAlignment="1">
      <alignment horizontal="center"/>
    </xf>
    <xf numFmtId="10" fontId="34" fillId="0" borderId="0" xfId="0" applyNumberFormat="1" applyFont="1" applyFill="1" applyAlignment="1">
      <alignment horizontal="right" wrapText="1"/>
    </xf>
    <xf numFmtId="10" fontId="32" fillId="0" borderId="0" xfId="0" applyNumberFormat="1" applyFont="1" applyFill="1" applyAlignment="1">
      <alignment horizontal="center" wrapText="1"/>
    </xf>
    <xf numFmtId="0" fontId="36" fillId="0" borderId="0" xfId="0" applyFont="1" applyAlignment="1">
      <alignment horizontal="center"/>
    </xf>
    <xf numFmtId="3" fontId="36" fillId="0" borderId="0" xfId="0" applyNumberFormat="1" applyFont="1" applyAlignment="1">
      <alignment horizontal="center"/>
    </xf>
    <xf numFmtId="3" fontId="1" fillId="0" borderId="0" xfId="0" applyNumberFormat="1" applyFont="1" applyFill="1" applyAlignment="1">
      <alignment horizontal="right"/>
    </xf>
    <xf numFmtId="3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left"/>
    </xf>
    <xf numFmtId="3" fontId="22" fillId="0" borderId="0" xfId="0" applyNumberFormat="1" applyFont="1" applyFill="1" applyAlignment="1">
      <alignment horizontal="right"/>
    </xf>
    <xf numFmtId="3" fontId="16" fillId="13" borderId="0" xfId="0" applyNumberFormat="1" applyFont="1" applyFill="1" applyAlignment="1">
      <alignment horizontal="right"/>
    </xf>
    <xf numFmtId="4" fontId="16" fillId="13" borderId="0" xfId="0" applyNumberFormat="1" applyFont="1" applyFill="1" applyAlignment="1">
      <alignment horizontal="left"/>
    </xf>
    <xf numFmtId="3" fontId="16" fillId="0" borderId="0" xfId="0" applyNumberFormat="1" applyFont="1"/>
    <xf numFmtId="3" fontId="1" fillId="0" borderId="0" xfId="0" applyNumberFormat="1" applyFont="1" applyAlignment="1">
      <alignment horizontal="left"/>
    </xf>
    <xf numFmtId="3" fontId="16" fillId="0" borderId="0" xfId="0" applyNumberFormat="1" applyFont="1" applyFill="1" applyAlignment="1">
      <alignment horizontal="right"/>
    </xf>
    <xf numFmtId="3" fontId="17" fillId="0" borderId="1" xfId="0" applyNumberFormat="1" applyFont="1" applyBorder="1" applyAlignment="1">
      <alignment horizontal="right" vertical="center" wrapText="1"/>
    </xf>
    <xf numFmtId="3" fontId="17" fillId="0" borderId="1" xfId="0" applyNumberFormat="1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164" fontId="12" fillId="9" borderId="1" xfId="0" applyNumberFormat="1" applyFont="1" applyFill="1" applyBorder="1" applyAlignment="1">
      <alignment horizontal="center" vertical="center" wrapText="1"/>
    </xf>
    <xf numFmtId="3" fontId="12" fillId="9" borderId="1" xfId="0" applyNumberFormat="1" applyFont="1" applyFill="1" applyBorder="1" applyAlignment="1">
      <alignment horizontal="center" vertical="center" wrapText="1"/>
    </xf>
    <xf numFmtId="3" fontId="13" fillId="9" borderId="1" xfId="0" applyNumberFormat="1" applyFont="1" applyFill="1" applyBorder="1" applyAlignment="1">
      <alignment horizontal="center" vertical="center" wrapText="1"/>
    </xf>
    <xf numFmtId="3" fontId="29" fillId="0" borderId="0" xfId="0" applyNumberFormat="1" applyFont="1"/>
    <xf numFmtId="3" fontId="5" fillId="0" borderId="0" xfId="0" applyNumberFormat="1" applyFont="1" applyAlignment="1">
      <alignment horizontal="right"/>
    </xf>
    <xf numFmtId="3" fontId="34" fillId="0" borderId="0" xfId="0" applyNumberFormat="1" applyFont="1" applyFill="1" applyAlignment="1">
      <alignment horizontal="right" wrapText="1"/>
    </xf>
    <xf numFmtId="3" fontId="33" fillId="0" borderId="0" xfId="0" applyNumberFormat="1" applyFont="1"/>
    <xf numFmtId="3" fontId="10" fillId="0" borderId="0" xfId="0" applyNumberFormat="1" applyFont="1" applyAlignment="1">
      <alignment horizontal="right"/>
    </xf>
    <xf numFmtId="3" fontId="31" fillId="0" borderId="0" xfId="0" applyNumberFormat="1" applyFont="1" applyAlignment="1">
      <alignment horizontal="right"/>
    </xf>
    <xf numFmtId="3" fontId="18" fillId="0" borderId="0" xfId="0" applyNumberFormat="1" applyFont="1" applyAlignment="1">
      <alignment horizontal="right"/>
    </xf>
    <xf numFmtId="10" fontId="11" fillId="0" borderId="8" xfId="0" applyNumberFormat="1" applyFont="1" applyFill="1" applyBorder="1" applyAlignment="1">
      <alignment horizontal="right"/>
    </xf>
    <xf numFmtId="3" fontId="23" fillId="0" borderId="0" xfId="0" applyNumberFormat="1" applyFont="1" applyFill="1" applyAlignment="1">
      <alignment horizontal="center" wrapText="1"/>
    </xf>
    <xf numFmtId="3" fontId="4" fillId="0" borderId="0" xfId="0" applyNumberFormat="1" applyFont="1" applyAlignment="1">
      <alignment horizontal="center" wrapText="1"/>
    </xf>
    <xf numFmtId="3" fontId="26" fillId="0" borderId="0" xfId="0" applyNumberFormat="1" applyFont="1" applyFill="1" applyAlignment="1">
      <alignment horizontal="center" wrapText="1"/>
    </xf>
    <xf numFmtId="3" fontId="32" fillId="0" borderId="0" xfId="0" applyNumberFormat="1" applyFont="1" applyFill="1" applyAlignment="1">
      <alignment horizontal="center" wrapText="1"/>
    </xf>
    <xf numFmtId="3" fontId="12" fillId="8" borderId="2" xfId="0" applyNumberFormat="1" applyFont="1" applyFill="1" applyBorder="1" applyAlignment="1">
      <alignment horizontal="center" vertical="center" wrapText="1"/>
    </xf>
    <xf numFmtId="0" fontId="11" fillId="8" borderId="6" xfId="0" applyFont="1" applyFill="1" applyBorder="1" applyAlignment="1">
      <alignment horizontal="center" vertical="center" wrapText="1"/>
    </xf>
    <xf numFmtId="3" fontId="11" fillId="8" borderId="6" xfId="0" applyNumberFormat="1" applyFont="1" applyFill="1" applyBorder="1" applyAlignment="1">
      <alignment horizontal="center" vertical="center" wrapText="1"/>
    </xf>
    <xf numFmtId="3" fontId="12" fillId="8" borderId="3" xfId="0" applyNumberFormat="1" applyFont="1" applyFill="1" applyBorder="1" applyAlignment="1">
      <alignment horizontal="center" vertical="center" wrapText="1"/>
    </xf>
    <xf numFmtId="3" fontId="11" fillId="8" borderId="4" xfId="0" applyNumberFormat="1" applyFont="1" applyFill="1" applyBorder="1" applyAlignment="1">
      <alignment horizontal="center" vertical="center" wrapText="1"/>
    </xf>
    <xf numFmtId="3" fontId="11" fillId="0" borderId="5" xfId="0" applyNumberFormat="1" applyFont="1" applyBorder="1" applyAlignment="1">
      <alignment horizontal="center" vertical="center" wrapText="1"/>
    </xf>
    <xf numFmtId="3" fontId="13" fillId="8" borderId="2" xfId="0" applyNumberFormat="1" applyFont="1" applyFill="1" applyBorder="1" applyAlignment="1">
      <alignment horizontal="center" vertical="center" wrapText="1"/>
    </xf>
    <xf numFmtId="3" fontId="13" fillId="8" borderId="6" xfId="0" applyNumberFormat="1" applyFont="1" applyFill="1" applyBorder="1" applyAlignment="1">
      <alignment horizontal="center" vertical="center" wrapText="1"/>
    </xf>
    <xf numFmtId="3" fontId="13" fillId="8" borderId="3" xfId="0" applyNumberFormat="1" applyFont="1" applyFill="1" applyBorder="1" applyAlignment="1">
      <alignment horizontal="center" vertical="center" wrapText="1"/>
    </xf>
    <xf numFmtId="3" fontId="13" fillId="8" borderId="4" xfId="0" applyNumberFormat="1" applyFont="1" applyFill="1" applyBorder="1" applyAlignment="1">
      <alignment horizontal="center" vertical="center" wrapText="1"/>
    </xf>
    <xf numFmtId="3" fontId="13" fillId="8" borderId="5" xfId="0" applyNumberFormat="1" applyFont="1" applyFill="1" applyBorder="1" applyAlignment="1">
      <alignment horizontal="center" vertical="center" wrapText="1"/>
    </xf>
    <xf numFmtId="3" fontId="11" fillId="8" borderId="5" xfId="0" applyNumberFormat="1" applyFont="1" applyFill="1" applyBorder="1" applyAlignment="1">
      <alignment horizontal="center" vertical="center" wrapText="1"/>
    </xf>
    <xf numFmtId="164" fontId="13" fillId="8" borderId="1" xfId="0" applyNumberFormat="1" applyFont="1" applyFill="1" applyBorder="1" applyAlignment="1">
      <alignment horizontal="center" vertical="center" wrapText="1"/>
    </xf>
    <xf numFmtId="164" fontId="12" fillId="9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 vertical="center"/>
    </xf>
    <xf numFmtId="3" fontId="12" fillId="8" borderId="1" xfId="0" applyNumberFormat="1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164" fontId="12" fillId="8" borderId="1" xfId="0" applyNumberFormat="1" applyFont="1" applyFill="1" applyBorder="1" applyAlignment="1">
      <alignment horizontal="center" vertical="center" wrapText="1"/>
    </xf>
    <xf numFmtId="164" fontId="11" fillId="8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1" fillId="12" borderId="0" xfId="0" applyNumberFormat="1" applyFont="1" applyFill="1" applyAlignment="1">
      <alignment horizontal="center"/>
    </xf>
    <xf numFmtId="49" fontId="11" fillId="12" borderId="1" xfId="0" applyNumberFormat="1" applyFont="1" applyFill="1" applyBorder="1" applyAlignment="1"/>
    <xf numFmtId="10" fontId="11" fillId="12" borderId="1" xfId="0" applyNumberFormat="1" applyFont="1" applyFill="1" applyBorder="1" applyAlignment="1">
      <alignment horizontal="right"/>
    </xf>
    <xf numFmtId="164" fontId="11" fillId="12" borderId="0" xfId="0" applyNumberFormat="1" applyFont="1" applyFill="1" applyBorder="1" applyAlignment="1">
      <alignment horizontal="center"/>
    </xf>
    <xf numFmtId="0" fontId="11" fillId="12" borderId="0" xfId="0" applyFont="1" applyFill="1"/>
    <xf numFmtId="164" fontId="11" fillId="11" borderId="1" xfId="0" applyNumberFormat="1" applyFont="1" applyFill="1" applyBorder="1" applyAlignment="1">
      <alignment horizontal="right"/>
    </xf>
    <xf numFmtId="1" fontId="14" fillId="14" borderId="1" xfId="0" applyNumberFormat="1" applyFont="1" applyFill="1" applyBorder="1" applyAlignment="1">
      <alignment horizontal="left"/>
    </xf>
    <xf numFmtId="164" fontId="14" fillId="14" borderId="1" xfId="0" applyNumberFormat="1" applyFont="1" applyFill="1" applyBorder="1" applyAlignment="1">
      <alignment horizontal="right"/>
    </xf>
    <xf numFmtId="10" fontId="14" fillId="14" borderId="1" xfId="0" applyNumberFormat="1" applyFont="1" applyFill="1" applyBorder="1" applyAlignment="1">
      <alignment horizontal="right"/>
    </xf>
    <xf numFmtId="0" fontId="12" fillId="12" borderId="0" xfId="0" applyFont="1" applyFill="1"/>
    <xf numFmtId="49" fontId="12" fillId="12" borderId="1" xfId="0" applyNumberFormat="1" applyFont="1" applyFill="1" applyBorder="1" applyAlignment="1"/>
    <xf numFmtId="164" fontId="12" fillId="12" borderId="1" xfId="0" applyNumberFormat="1" applyFont="1" applyFill="1" applyBorder="1" applyAlignment="1">
      <alignment horizontal="right"/>
    </xf>
    <xf numFmtId="10" fontId="12" fillId="12" borderId="1" xfId="0" applyNumberFormat="1" applyFont="1" applyFill="1" applyBorder="1" applyAlignment="1">
      <alignment horizontal="right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620535</xdr:colOff>
      <xdr:row>1</xdr:row>
      <xdr:rowOff>127519</xdr:rowOff>
    </xdr:from>
    <xdr:to>
      <xdr:col>4</xdr:col>
      <xdr:colOff>1493108</xdr:colOff>
      <xdr:row>6</xdr:row>
      <xdr:rowOff>154459</xdr:rowOff>
    </xdr:to>
    <xdr:pic>
      <xdr:nvPicPr>
        <xdr:cNvPr id="3" name="Picture 1" descr="LOGOTIPO METRO BAJO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1346" y="487924"/>
          <a:ext cx="2949194" cy="2086400"/>
        </a:xfrm>
        <a:prstGeom prst="rect">
          <a:avLst/>
        </a:prstGeom>
        <a:solidFill>
          <a:schemeClr val="accent2"/>
        </a:solidFill>
        <a:ln>
          <a:noFill/>
        </a:ln>
        <a:ex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52917</xdr:rowOff>
    </xdr:from>
    <xdr:to>
      <xdr:col>5</xdr:col>
      <xdr:colOff>1625753</xdr:colOff>
      <xdr:row>4</xdr:row>
      <xdr:rowOff>405695</xdr:rowOff>
    </xdr:to>
    <xdr:pic>
      <xdr:nvPicPr>
        <xdr:cNvPr id="5" name="Picture 1" descr="LOGOTIPO METRO BAJO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33" y="529167"/>
          <a:ext cx="1837420" cy="1305278"/>
        </a:xfrm>
        <a:prstGeom prst="rect">
          <a:avLst/>
        </a:prstGeom>
        <a:solidFill>
          <a:schemeClr val="accent2"/>
        </a:solidFill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9"/>
  <sheetViews>
    <sheetView view="pageBreakPreview" topLeftCell="A19" zoomScale="37" zoomScaleNormal="48" zoomScaleSheetLayoutView="37" workbookViewId="0">
      <selection activeCell="C5" sqref="C5"/>
    </sheetView>
  </sheetViews>
  <sheetFormatPr baseColWidth="10" defaultColWidth="10.88671875" defaultRowHeight="28.8" x14ac:dyDescent="0.5"/>
  <cols>
    <col min="1" max="1" width="6.77734375" style="33" customWidth="1"/>
    <col min="2" max="2" width="36" style="82" customWidth="1"/>
    <col min="3" max="3" width="76.44140625" style="82" customWidth="1"/>
    <col min="4" max="4" width="29.77734375" style="43" customWidth="1"/>
    <col min="5" max="5" width="29.21875" style="43" customWidth="1"/>
    <col min="6" max="8" width="20.6640625" style="43" customWidth="1"/>
    <col min="9" max="9" width="29.77734375" style="43" customWidth="1"/>
    <col min="10" max="10" width="31.77734375" style="43" customWidth="1"/>
    <col min="11" max="11" width="29.21875" style="43" customWidth="1"/>
    <col min="12" max="12" width="30.21875" style="43" customWidth="1"/>
    <col min="13" max="13" width="21.88671875" style="34" customWidth="1"/>
    <col min="14" max="14" width="18.6640625" style="34" customWidth="1"/>
    <col min="15" max="15" width="32.44140625" style="43" customWidth="1"/>
    <col min="16" max="16" width="21.21875" style="34" customWidth="1"/>
    <col min="17" max="17" width="28.109375" style="43" customWidth="1"/>
    <col min="18" max="18" width="23" style="34" customWidth="1"/>
    <col min="19" max="19" width="2.21875" style="18" customWidth="1"/>
    <col min="20" max="20" width="27.77734375" style="18" bestFit="1" customWidth="1"/>
    <col min="21" max="16384" width="10.88671875" style="18"/>
  </cols>
  <sheetData>
    <row r="1" spans="1:18" s="12" customFormat="1" x14ac:dyDescent="0.5">
      <c r="A1" s="91"/>
      <c r="B1" s="53"/>
      <c r="C1" s="54"/>
      <c r="D1" s="15"/>
      <c r="E1" s="15"/>
      <c r="F1" s="15"/>
      <c r="G1" s="15"/>
      <c r="H1" s="15"/>
      <c r="I1" s="15"/>
      <c r="J1" s="15"/>
      <c r="K1" s="15"/>
      <c r="L1" s="15"/>
      <c r="M1" s="14"/>
      <c r="N1" s="14"/>
      <c r="O1" s="15"/>
      <c r="P1" s="14"/>
      <c r="Q1" s="15"/>
      <c r="R1" s="14"/>
    </row>
    <row r="2" spans="1:18" s="83" customFormat="1" ht="32.4" x14ac:dyDescent="0.55000000000000004">
      <c r="A2" s="104"/>
      <c r="B2" s="177" t="s">
        <v>116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</row>
    <row r="3" spans="1:18" s="83" customFormat="1" ht="32.4" x14ac:dyDescent="0.55000000000000004">
      <c r="A3" s="92"/>
      <c r="B3" s="84"/>
      <c r="C3" s="85"/>
      <c r="D3" s="93"/>
      <c r="E3" s="93"/>
      <c r="F3" s="93"/>
      <c r="G3" s="93"/>
      <c r="H3" s="93"/>
      <c r="I3" s="93"/>
      <c r="J3" s="93"/>
      <c r="K3" s="93"/>
      <c r="L3" s="93"/>
      <c r="M3" s="86"/>
      <c r="N3" s="86"/>
      <c r="O3" s="93"/>
      <c r="P3" s="86"/>
      <c r="Q3" s="93"/>
      <c r="R3" s="86"/>
    </row>
    <row r="4" spans="1:18" s="83" customFormat="1" ht="32.4" x14ac:dyDescent="0.55000000000000004">
      <c r="A4" s="104"/>
      <c r="B4" s="177" t="s">
        <v>440</v>
      </c>
      <c r="C4" s="178"/>
      <c r="D4" s="178" t="s">
        <v>117</v>
      </c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</row>
    <row r="5" spans="1:18" s="83" customFormat="1" ht="32.4" x14ac:dyDescent="0.55000000000000004">
      <c r="A5" s="127"/>
      <c r="B5" s="87"/>
      <c r="C5" s="88"/>
      <c r="D5" s="94"/>
      <c r="E5" s="169"/>
      <c r="F5" s="94"/>
      <c r="G5" s="94"/>
      <c r="H5" s="94"/>
      <c r="I5" s="94"/>
      <c r="J5" s="94"/>
      <c r="K5" s="170"/>
      <c r="L5" s="170"/>
      <c r="M5" s="122"/>
      <c r="N5" s="122"/>
      <c r="O5" s="170"/>
      <c r="P5" s="122"/>
      <c r="Q5" s="94"/>
      <c r="R5" s="103"/>
    </row>
    <row r="6" spans="1:18" s="83" customFormat="1" ht="32.4" x14ac:dyDescent="0.55000000000000004">
      <c r="A6" s="104"/>
      <c r="B6" s="179" t="s">
        <v>524</v>
      </c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</row>
    <row r="7" spans="1:18" s="138" customFormat="1" ht="32.4" x14ac:dyDescent="0.55000000000000004">
      <c r="A7" s="135"/>
      <c r="B7" s="136"/>
      <c r="C7" s="137"/>
      <c r="D7" s="142"/>
      <c r="E7" s="142"/>
      <c r="F7" s="142"/>
      <c r="G7" s="142"/>
      <c r="H7" s="142"/>
      <c r="I7" s="142"/>
      <c r="J7" s="142"/>
      <c r="K7" s="171"/>
      <c r="L7" s="171"/>
      <c r="M7" s="149"/>
      <c r="N7" s="149"/>
      <c r="O7" s="171"/>
      <c r="P7" s="150"/>
      <c r="Q7" s="142"/>
      <c r="R7" s="150"/>
    </row>
    <row r="8" spans="1:18" s="120" customFormat="1" ht="34.200000000000003" x14ac:dyDescent="0.7">
      <c r="A8" s="104"/>
      <c r="B8" s="124"/>
      <c r="C8" s="125"/>
      <c r="D8" s="172"/>
      <c r="E8" s="125"/>
      <c r="F8" s="125"/>
      <c r="G8" s="125"/>
      <c r="H8" s="125"/>
      <c r="I8" s="125"/>
      <c r="J8" s="125"/>
      <c r="K8" s="15"/>
      <c r="L8" s="15"/>
      <c r="M8" s="126"/>
      <c r="N8" s="176"/>
      <c r="O8" s="171"/>
      <c r="P8" s="126"/>
      <c r="Q8" s="128"/>
      <c r="R8" s="126"/>
    </row>
    <row r="9" spans="1:18" s="56" customFormat="1" ht="40.950000000000003" customHeight="1" x14ac:dyDescent="0.55000000000000004">
      <c r="A9" s="104"/>
      <c r="B9" s="181" t="s">
        <v>118</v>
      </c>
      <c r="C9" s="181" t="s">
        <v>119</v>
      </c>
      <c r="D9" s="181" t="s">
        <v>120</v>
      </c>
      <c r="E9" s="184" t="s">
        <v>121</v>
      </c>
      <c r="F9" s="185"/>
      <c r="G9" s="185"/>
      <c r="H9" s="185"/>
      <c r="I9" s="186"/>
      <c r="J9" s="181" t="s">
        <v>122</v>
      </c>
      <c r="K9" s="187" t="s">
        <v>234</v>
      </c>
      <c r="L9" s="189" t="s">
        <v>235</v>
      </c>
      <c r="M9" s="190"/>
      <c r="N9" s="191"/>
      <c r="O9" s="189" t="s">
        <v>236</v>
      </c>
      <c r="P9" s="192"/>
      <c r="Q9" s="189" t="s">
        <v>237</v>
      </c>
      <c r="R9" s="192" t="s">
        <v>238</v>
      </c>
    </row>
    <row r="10" spans="1:18" s="56" customFormat="1" ht="57.6" x14ac:dyDescent="0.55000000000000004">
      <c r="A10" s="104"/>
      <c r="B10" s="182"/>
      <c r="C10" s="183"/>
      <c r="D10" s="183"/>
      <c r="E10" s="167" t="s">
        <v>128</v>
      </c>
      <c r="F10" s="167" t="s">
        <v>129</v>
      </c>
      <c r="G10" s="167" t="s">
        <v>130</v>
      </c>
      <c r="H10" s="167" t="s">
        <v>131</v>
      </c>
      <c r="I10" s="167" t="s">
        <v>132</v>
      </c>
      <c r="J10" s="183"/>
      <c r="K10" s="188" t="s">
        <v>239</v>
      </c>
      <c r="L10" s="168" t="s">
        <v>235</v>
      </c>
      <c r="M10" s="110" t="s">
        <v>471</v>
      </c>
      <c r="N10" s="57" t="s">
        <v>240</v>
      </c>
      <c r="O10" s="168" t="s">
        <v>241</v>
      </c>
      <c r="P10" s="57" t="s">
        <v>242</v>
      </c>
      <c r="Q10" s="168" t="s">
        <v>239</v>
      </c>
      <c r="R10" s="57" t="s">
        <v>242</v>
      </c>
    </row>
    <row r="11" spans="1:18" ht="31.95" customHeight="1" x14ac:dyDescent="0.55000000000000004">
      <c r="A11" s="104"/>
      <c r="B11" s="58">
        <v>1</v>
      </c>
      <c r="C11" s="59" t="s">
        <v>142</v>
      </c>
      <c r="D11" s="48">
        <f t="shared" ref="D11:Q11" si="0">+D12+D13+D68</f>
        <v>369615960685</v>
      </c>
      <c r="E11" s="48">
        <f t="shared" si="0"/>
        <v>131431718936</v>
      </c>
      <c r="F11" s="48">
        <f t="shared" si="0"/>
        <v>0</v>
      </c>
      <c r="G11" s="48">
        <f t="shared" si="0"/>
        <v>0</v>
      </c>
      <c r="H11" s="48">
        <f t="shared" si="0"/>
        <v>0</v>
      </c>
      <c r="I11" s="48">
        <f t="shared" si="0"/>
        <v>131431718936</v>
      </c>
      <c r="J11" s="48">
        <f t="shared" si="0"/>
        <v>501047679621</v>
      </c>
      <c r="K11" s="48">
        <f t="shared" si="0"/>
        <v>60342103520</v>
      </c>
      <c r="L11" s="48">
        <f t="shared" si="0"/>
        <v>420624070334.48999</v>
      </c>
      <c r="M11" s="21">
        <f>+L11/J11</f>
        <v>0.83948910940502985</v>
      </c>
      <c r="N11" s="21">
        <f>+L11/O11</f>
        <v>0.88745080815048527</v>
      </c>
      <c r="O11" s="48">
        <f t="shared" si="0"/>
        <v>473968885341.48999</v>
      </c>
      <c r="P11" s="21">
        <f>+O11/J11</f>
        <v>0.94595565376134894</v>
      </c>
      <c r="Q11" s="48">
        <f t="shared" si="0"/>
        <v>80423609286.509995</v>
      </c>
      <c r="R11" s="21">
        <f>+Q11/J11</f>
        <v>0.16051089059497017</v>
      </c>
    </row>
    <row r="12" spans="1:18" ht="31.95" customHeight="1" x14ac:dyDescent="0.55000000000000004">
      <c r="A12" s="104"/>
      <c r="B12" s="22" t="s">
        <v>143</v>
      </c>
      <c r="C12" s="60" t="s">
        <v>144</v>
      </c>
      <c r="D12" s="49">
        <v>16000000000</v>
      </c>
      <c r="E12" s="49">
        <v>5628956301</v>
      </c>
      <c r="F12" s="49"/>
      <c r="G12" s="49"/>
      <c r="H12" s="49"/>
      <c r="I12" s="49">
        <v>5628956301</v>
      </c>
      <c r="J12" s="49">
        <v>21628956301</v>
      </c>
      <c r="K12" s="49"/>
      <c r="L12" s="49">
        <v>21628956301</v>
      </c>
      <c r="M12" s="24">
        <f t="shared" ref="M12:M75" si="1">+L12/J12</f>
        <v>1</v>
      </c>
      <c r="N12" s="24">
        <f t="shared" ref="N12:N75" si="2">+L12/O12</f>
        <v>1</v>
      </c>
      <c r="O12" s="49">
        <v>21628956301</v>
      </c>
      <c r="P12" s="24">
        <f t="shared" ref="P12:P75" si="3">+O12/J12</f>
        <v>1</v>
      </c>
      <c r="Q12" s="49">
        <f t="shared" ref="Q12" si="4">+J12-L12</f>
        <v>0</v>
      </c>
      <c r="R12" s="24">
        <f t="shared" ref="R12:R75" si="5">+Q12/J12</f>
        <v>0</v>
      </c>
    </row>
    <row r="13" spans="1:18" ht="31.95" customHeight="1" x14ac:dyDescent="0.55000000000000004">
      <c r="A13" s="104"/>
      <c r="B13" s="19" t="s">
        <v>196</v>
      </c>
      <c r="C13" s="59" t="s">
        <v>197</v>
      </c>
      <c r="D13" s="48">
        <f>+D14</f>
        <v>338414426395</v>
      </c>
      <c r="E13" s="48">
        <f t="shared" ref="E13:Q13" si="6">+E14</f>
        <v>125802762635</v>
      </c>
      <c r="F13" s="48">
        <f t="shared" si="6"/>
        <v>0</v>
      </c>
      <c r="G13" s="48">
        <f t="shared" si="6"/>
        <v>0</v>
      </c>
      <c r="H13" s="48">
        <f t="shared" si="6"/>
        <v>0</v>
      </c>
      <c r="I13" s="48">
        <f t="shared" si="6"/>
        <v>125802762635</v>
      </c>
      <c r="J13" s="48">
        <f t="shared" si="6"/>
        <v>464217189030</v>
      </c>
      <c r="K13" s="48">
        <f t="shared" si="6"/>
        <v>59800326017</v>
      </c>
      <c r="L13" s="48">
        <f t="shared" si="6"/>
        <v>386923768909</v>
      </c>
      <c r="M13" s="21">
        <f t="shared" si="1"/>
        <v>0.83349728974382098</v>
      </c>
      <c r="N13" s="21">
        <f t="shared" si="2"/>
        <v>0.87883574491615823</v>
      </c>
      <c r="O13" s="48">
        <f t="shared" si="6"/>
        <v>440268583916</v>
      </c>
      <c r="P13" s="21">
        <f t="shared" si="3"/>
        <v>0.94841077478401536</v>
      </c>
      <c r="Q13" s="48">
        <f t="shared" si="6"/>
        <v>77293420121</v>
      </c>
      <c r="R13" s="21">
        <f t="shared" si="5"/>
        <v>0.16650271025617908</v>
      </c>
    </row>
    <row r="14" spans="1:18" ht="31.95" customHeight="1" x14ac:dyDescent="0.55000000000000004">
      <c r="A14" s="104"/>
      <c r="B14" s="26" t="s">
        <v>145</v>
      </c>
      <c r="C14" s="61" t="s">
        <v>146</v>
      </c>
      <c r="D14" s="50">
        <f>+D15+D20+D62</f>
        <v>338414426395</v>
      </c>
      <c r="E14" s="50">
        <f t="shared" ref="E14:Q14" si="7">+E15+E20+E62</f>
        <v>125802762635</v>
      </c>
      <c r="F14" s="50">
        <f t="shared" si="7"/>
        <v>0</v>
      </c>
      <c r="G14" s="50">
        <f t="shared" si="7"/>
        <v>0</v>
      </c>
      <c r="H14" s="50">
        <f t="shared" si="7"/>
        <v>0</v>
      </c>
      <c r="I14" s="50">
        <f t="shared" si="7"/>
        <v>125802762635</v>
      </c>
      <c r="J14" s="50">
        <f t="shared" si="7"/>
        <v>464217189030</v>
      </c>
      <c r="K14" s="50">
        <f t="shared" si="7"/>
        <v>59800326017</v>
      </c>
      <c r="L14" s="50">
        <f t="shared" si="7"/>
        <v>386923768909</v>
      </c>
      <c r="M14" s="27">
        <f t="shared" si="1"/>
        <v>0.83349728974382098</v>
      </c>
      <c r="N14" s="27">
        <f t="shared" si="2"/>
        <v>0.87883574491615823</v>
      </c>
      <c r="O14" s="50">
        <f t="shared" si="7"/>
        <v>440268583916</v>
      </c>
      <c r="P14" s="27">
        <f t="shared" si="3"/>
        <v>0.94841077478401536</v>
      </c>
      <c r="Q14" s="50">
        <f t="shared" si="7"/>
        <v>77293420121</v>
      </c>
      <c r="R14" s="27">
        <f t="shared" si="5"/>
        <v>0.16650271025617908</v>
      </c>
    </row>
    <row r="15" spans="1:18" s="25" customFormat="1" ht="31.95" customHeight="1" x14ac:dyDescent="0.55000000000000004">
      <c r="A15" s="104"/>
      <c r="B15" s="62" t="s">
        <v>147</v>
      </c>
      <c r="C15" s="63" t="s">
        <v>473</v>
      </c>
      <c r="D15" s="111">
        <f>+D16</f>
        <v>0</v>
      </c>
      <c r="E15" s="111">
        <f t="shared" ref="E15:Q15" si="8">+E16</f>
        <v>0</v>
      </c>
      <c r="F15" s="111">
        <f t="shared" si="8"/>
        <v>0</v>
      </c>
      <c r="G15" s="111">
        <f t="shared" si="8"/>
        <v>0</v>
      </c>
      <c r="H15" s="111">
        <f t="shared" si="8"/>
        <v>0</v>
      </c>
      <c r="I15" s="111">
        <f t="shared" si="8"/>
        <v>0</v>
      </c>
      <c r="J15" s="111">
        <f t="shared" si="8"/>
        <v>0</v>
      </c>
      <c r="K15" s="111">
        <f t="shared" si="8"/>
        <v>0</v>
      </c>
      <c r="L15" s="111">
        <f t="shared" si="8"/>
        <v>12450439</v>
      </c>
      <c r="M15" s="64">
        <v>1</v>
      </c>
      <c r="N15" s="64">
        <f t="shared" si="2"/>
        <v>1</v>
      </c>
      <c r="O15" s="111">
        <f t="shared" si="8"/>
        <v>12450439</v>
      </c>
      <c r="P15" s="64">
        <v>1</v>
      </c>
      <c r="Q15" s="111">
        <f t="shared" si="8"/>
        <v>-12450439</v>
      </c>
      <c r="R15" s="64">
        <v>0</v>
      </c>
    </row>
    <row r="16" spans="1:18" s="68" customFormat="1" ht="31.95" customHeight="1" x14ac:dyDescent="0.55000000000000004">
      <c r="A16" s="104"/>
      <c r="B16" s="65" t="s">
        <v>148</v>
      </c>
      <c r="C16" s="66" t="s">
        <v>42</v>
      </c>
      <c r="D16" s="112">
        <f>+SUM(D17:D19)</f>
        <v>0</v>
      </c>
      <c r="E16" s="112">
        <f t="shared" ref="E16:Q16" si="9">+SUM(E17:E19)</f>
        <v>0</v>
      </c>
      <c r="F16" s="112">
        <f t="shared" si="9"/>
        <v>0</v>
      </c>
      <c r="G16" s="112">
        <f t="shared" si="9"/>
        <v>0</v>
      </c>
      <c r="H16" s="112">
        <f t="shared" si="9"/>
        <v>0</v>
      </c>
      <c r="I16" s="112">
        <f t="shared" si="9"/>
        <v>0</v>
      </c>
      <c r="J16" s="112">
        <f t="shared" si="9"/>
        <v>0</v>
      </c>
      <c r="K16" s="112">
        <f t="shared" si="9"/>
        <v>0</v>
      </c>
      <c r="L16" s="112">
        <f t="shared" si="9"/>
        <v>12450439</v>
      </c>
      <c r="M16" s="67">
        <v>1</v>
      </c>
      <c r="N16" s="67">
        <f t="shared" si="2"/>
        <v>1</v>
      </c>
      <c r="O16" s="112">
        <f t="shared" si="9"/>
        <v>12450439</v>
      </c>
      <c r="P16" s="67">
        <v>1</v>
      </c>
      <c r="Q16" s="112">
        <f t="shared" si="9"/>
        <v>-12450439</v>
      </c>
      <c r="R16" s="67">
        <v>0</v>
      </c>
    </row>
    <row r="17" spans="1:20" s="72" customFormat="1" ht="31.95" customHeight="1" x14ac:dyDescent="0.55000000000000004">
      <c r="A17" s="104"/>
      <c r="B17" s="69" t="s">
        <v>149</v>
      </c>
      <c r="C17" s="70" t="s">
        <v>150</v>
      </c>
      <c r="D17" s="95"/>
      <c r="E17" s="95"/>
      <c r="F17" s="95"/>
      <c r="G17" s="95"/>
      <c r="H17" s="95"/>
      <c r="I17" s="95">
        <v>0</v>
      </c>
      <c r="J17" s="95">
        <v>0</v>
      </c>
      <c r="K17" s="95"/>
      <c r="L17" s="95">
        <v>12450439</v>
      </c>
      <c r="M17" s="71">
        <v>1</v>
      </c>
      <c r="N17" s="71">
        <f t="shared" si="2"/>
        <v>1</v>
      </c>
      <c r="O17" s="95">
        <v>12450439</v>
      </c>
      <c r="P17" s="71">
        <v>1</v>
      </c>
      <c r="Q17" s="95">
        <f>+J17-L17</f>
        <v>-12450439</v>
      </c>
      <c r="R17" s="71">
        <v>0</v>
      </c>
    </row>
    <row r="18" spans="1:20" s="72" customFormat="1" ht="31.95" customHeight="1" x14ac:dyDescent="0.55000000000000004">
      <c r="A18" s="104"/>
      <c r="B18" s="69" t="s">
        <v>411</v>
      </c>
      <c r="C18" s="70" t="s">
        <v>412</v>
      </c>
      <c r="D18" s="95"/>
      <c r="E18" s="95"/>
      <c r="F18" s="95"/>
      <c r="G18" s="95"/>
      <c r="H18" s="95"/>
      <c r="I18" s="95">
        <v>0</v>
      </c>
      <c r="J18" s="95">
        <v>0</v>
      </c>
      <c r="K18" s="95"/>
      <c r="L18" s="95"/>
      <c r="M18" s="71">
        <v>0</v>
      </c>
      <c r="N18" s="71">
        <v>0</v>
      </c>
      <c r="O18" s="95">
        <v>0</v>
      </c>
      <c r="P18" s="71">
        <v>0</v>
      </c>
      <c r="Q18" s="95">
        <f t="shared" ref="Q18:Q81" si="10">+J18-L18</f>
        <v>0</v>
      </c>
      <c r="R18" s="71">
        <v>0</v>
      </c>
    </row>
    <row r="19" spans="1:20" s="72" customFormat="1" ht="31.95" customHeight="1" x14ac:dyDescent="0.55000000000000004">
      <c r="A19" s="104"/>
      <c r="B19" s="69" t="s">
        <v>413</v>
      </c>
      <c r="C19" s="70" t="s">
        <v>332</v>
      </c>
      <c r="D19" s="95"/>
      <c r="E19" s="95"/>
      <c r="F19" s="95"/>
      <c r="G19" s="95"/>
      <c r="H19" s="95"/>
      <c r="I19" s="95">
        <v>0</v>
      </c>
      <c r="J19" s="95">
        <v>0</v>
      </c>
      <c r="K19" s="95"/>
      <c r="L19" s="95"/>
      <c r="M19" s="71">
        <v>0</v>
      </c>
      <c r="N19" s="71">
        <v>0</v>
      </c>
      <c r="O19" s="95">
        <v>0</v>
      </c>
      <c r="P19" s="71">
        <v>0</v>
      </c>
      <c r="Q19" s="95">
        <f t="shared" si="10"/>
        <v>0</v>
      </c>
      <c r="R19" s="71">
        <v>0</v>
      </c>
    </row>
    <row r="20" spans="1:20" s="25" customFormat="1" ht="31.95" customHeight="1" x14ac:dyDescent="0.55000000000000004">
      <c r="A20" s="104"/>
      <c r="B20" s="62" t="s">
        <v>151</v>
      </c>
      <c r="C20" s="63" t="s">
        <v>369</v>
      </c>
      <c r="D20" s="111">
        <f>+D21+D59</f>
        <v>328414426395</v>
      </c>
      <c r="E20" s="111">
        <f t="shared" ref="E20:Q20" si="11">+E21+E59</f>
        <v>103070951412</v>
      </c>
      <c r="F20" s="111">
        <f t="shared" si="11"/>
        <v>0</v>
      </c>
      <c r="G20" s="111">
        <f t="shared" si="11"/>
        <v>0</v>
      </c>
      <c r="H20" s="111">
        <f t="shared" si="11"/>
        <v>0</v>
      </c>
      <c r="I20" s="111">
        <f t="shared" si="11"/>
        <v>103070951412</v>
      </c>
      <c r="J20" s="111">
        <f t="shared" si="11"/>
        <v>431485377807</v>
      </c>
      <c r="K20" s="111">
        <f t="shared" si="11"/>
        <v>59800326017</v>
      </c>
      <c r="L20" s="111">
        <f t="shared" si="11"/>
        <v>365432430130</v>
      </c>
      <c r="M20" s="64">
        <f t="shared" si="1"/>
        <v>0.84691729760876167</v>
      </c>
      <c r="N20" s="64">
        <f t="shared" si="2"/>
        <v>0.87261768487552704</v>
      </c>
      <c r="O20" s="111">
        <f t="shared" si="11"/>
        <v>418777245137</v>
      </c>
      <c r="P20" s="64">
        <f t="shared" si="3"/>
        <v>0.97054794131243016</v>
      </c>
      <c r="Q20" s="111">
        <f t="shared" si="11"/>
        <v>66052947677</v>
      </c>
      <c r="R20" s="64">
        <f t="shared" si="5"/>
        <v>0.15308270239123831</v>
      </c>
      <c r="T20" s="131"/>
    </row>
    <row r="21" spans="1:20" s="25" customFormat="1" ht="31.95" customHeight="1" x14ac:dyDescent="0.55000000000000004">
      <c r="A21" s="104"/>
      <c r="B21" s="28" t="s">
        <v>152</v>
      </c>
      <c r="C21" s="28" t="s">
        <v>370</v>
      </c>
      <c r="D21" s="41">
        <f>+D22</f>
        <v>323996851073</v>
      </c>
      <c r="E21" s="41">
        <f t="shared" ref="E21:Q21" si="12">+E22</f>
        <v>103070951412</v>
      </c>
      <c r="F21" s="41">
        <f t="shared" si="12"/>
        <v>0</v>
      </c>
      <c r="G21" s="41">
        <f t="shared" si="12"/>
        <v>0</v>
      </c>
      <c r="H21" s="41">
        <f t="shared" si="12"/>
        <v>0</v>
      </c>
      <c r="I21" s="41">
        <f t="shared" si="12"/>
        <v>103070951412</v>
      </c>
      <c r="J21" s="41">
        <f t="shared" si="12"/>
        <v>427067802485</v>
      </c>
      <c r="K21" s="41">
        <f t="shared" si="12"/>
        <v>59800326017</v>
      </c>
      <c r="L21" s="41">
        <f t="shared" si="12"/>
        <v>365090618852</v>
      </c>
      <c r="M21" s="29">
        <f t="shared" si="1"/>
        <v>0.85487741461105149</v>
      </c>
      <c r="N21" s="29">
        <f t="shared" si="2"/>
        <v>0.87251362888885842</v>
      </c>
      <c r="O21" s="41">
        <f t="shared" si="12"/>
        <v>418435433859</v>
      </c>
      <c r="P21" s="29">
        <f t="shared" si="3"/>
        <v>0.97978688963258198</v>
      </c>
      <c r="Q21" s="41">
        <f t="shared" si="12"/>
        <v>61977183633</v>
      </c>
      <c r="R21" s="29">
        <f t="shared" si="5"/>
        <v>0.14512258538894848</v>
      </c>
    </row>
    <row r="22" spans="1:20" s="25" customFormat="1" ht="31.95" customHeight="1" x14ac:dyDescent="0.55000000000000004">
      <c r="A22" s="104"/>
      <c r="B22" s="28" t="s">
        <v>153</v>
      </c>
      <c r="C22" s="28" t="s">
        <v>317</v>
      </c>
      <c r="D22" s="41">
        <f>+SUM(D23:D58)</f>
        <v>323996851073</v>
      </c>
      <c r="E22" s="41">
        <f t="shared" ref="E22:Q22" si="13">+SUM(E23:E58)</f>
        <v>103070951412</v>
      </c>
      <c r="F22" s="41">
        <f t="shared" si="13"/>
        <v>0</v>
      </c>
      <c r="G22" s="41">
        <f t="shared" si="13"/>
        <v>0</v>
      </c>
      <c r="H22" s="41">
        <f t="shared" si="13"/>
        <v>0</v>
      </c>
      <c r="I22" s="41">
        <f t="shared" si="13"/>
        <v>103070951412</v>
      </c>
      <c r="J22" s="41">
        <f t="shared" si="13"/>
        <v>427067802485</v>
      </c>
      <c r="K22" s="41">
        <f t="shared" si="13"/>
        <v>59800326017</v>
      </c>
      <c r="L22" s="41">
        <f t="shared" si="13"/>
        <v>365090618852</v>
      </c>
      <c r="M22" s="29">
        <f t="shared" si="1"/>
        <v>0.85487741461105149</v>
      </c>
      <c r="N22" s="29">
        <f t="shared" si="2"/>
        <v>0.87251362888885842</v>
      </c>
      <c r="O22" s="41">
        <f t="shared" si="13"/>
        <v>418435433859</v>
      </c>
      <c r="P22" s="29">
        <f t="shared" si="3"/>
        <v>0.97978688963258198</v>
      </c>
      <c r="Q22" s="41">
        <f t="shared" si="13"/>
        <v>61977183633</v>
      </c>
      <c r="R22" s="29">
        <f t="shared" si="5"/>
        <v>0.14512258538894848</v>
      </c>
    </row>
    <row r="23" spans="1:20" ht="31.95" customHeight="1" x14ac:dyDescent="0.55000000000000004">
      <c r="A23" s="104"/>
      <c r="B23" s="30" t="s">
        <v>371</v>
      </c>
      <c r="C23" s="30" t="s">
        <v>155</v>
      </c>
      <c r="D23" s="42">
        <v>16771431734</v>
      </c>
      <c r="E23" s="42"/>
      <c r="F23" s="42"/>
      <c r="G23" s="42"/>
      <c r="H23" s="42"/>
      <c r="I23" s="42">
        <v>0</v>
      </c>
      <c r="J23" s="42">
        <v>16771431734</v>
      </c>
      <c r="K23" s="42">
        <v>2285409510</v>
      </c>
      <c r="L23" s="42">
        <v>14103159764</v>
      </c>
      <c r="M23" s="32">
        <f t="shared" si="1"/>
        <v>0.84090374558835501</v>
      </c>
      <c r="N23" s="32">
        <f t="shared" si="2"/>
        <v>0.86054856456409912</v>
      </c>
      <c r="O23" s="42">
        <v>16388569274</v>
      </c>
      <c r="P23" s="32">
        <f t="shared" si="3"/>
        <v>0.97717174859771572</v>
      </c>
      <c r="Q23" s="42">
        <f t="shared" si="10"/>
        <v>2668271970</v>
      </c>
      <c r="R23" s="32">
        <f t="shared" si="5"/>
        <v>0.15909625441164496</v>
      </c>
      <c r="T23" s="52">
        <f>+O23-K23-L23</f>
        <v>0</v>
      </c>
    </row>
    <row r="24" spans="1:20" ht="31.95" customHeight="1" x14ac:dyDescent="0.55000000000000004">
      <c r="A24" s="104"/>
      <c r="B24" s="73" t="s">
        <v>154</v>
      </c>
      <c r="C24" s="73" t="s">
        <v>198</v>
      </c>
      <c r="D24" s="96">
        <v>610082079</v>
      </c>
      <c r="E24" s="96"/>
      <c r="F24" s="96"/>
      <c r="G24" s="96"/>
      <c r="H24" s="96"/>
      <c r="I24" s="96">
        <v>0</v>
      </c>
      <c r="J24" s="96">
        <v>610082079</v>
      </c>
      <c r="K24" s="96"/>
      <c r="L24" s="96">
        <v>1979713676</v>
      </c>
      <c r="M24" s="74">
        <f t="shared" si="1"/>
        <v>3.2449956229578087</v>
      </c>
      <c r="N24" s="74">
        <f t="shared" si="2"/>
        <v>1</v>
      </c>
      <c r="O24" s="96">
        <v>1979713676</v>
      </c>
      <c r="P24" s="74">
        <f t="shared" si="3"/>
        <v>3.2449956229578087</v>
      </c>
      <c r="Q24" s="96">
        <f t="shared" si="10"/>
        <v>-1369631597</v>
      </c>
      <c r="R24" s="74">
        <f t="shared" si="5"/>
        <v>-2.2449956229578087</v>
      </c>
      <c r="T24" s="143"/>
    </row>
    <row r="25" spans="1:20" ht="31.95" customHeight="1" x14ac:dyDescent="0.55000000000000004">
      <c r="A25" s="104"/>
      <c r="B25" s="30" t="s">
        <v>372</v>
      </c>
      <c r="C25" s="30" t="s">
        <v>156</v>
      </c>
      <c r="D25" s="42">
        <v>172284201630</v>
      </c>
      <c r="E25" s="42"/>
      <c r="F25" s="42"/>
      <c r="G25" s="42"/>
      <c r="H25" s="42"/>
      <c r="I25" s="42">
        <v>0</v>
      </c>
      <c r="J25" s="42">
        <v>172284201630</v>
      </c>
      <c r="K25" s="42">
        <v>38019353742</v>
      </c>
      <c r="L25" s="42">
        <v>142329666942</v>
      </c>
      <c r="M25" s="32">
        <f t="shared" si="1"/>
        <v>0.8261330150727878</v>
      </c>
      <c r="N25" s="32">
        <f t="shared" si="2"/>
        <v>0.78919012924048026</v>
      </c>
      <c r="O25" s="42">
        <v>180349020684</v>
      </c>
      <c r="P25" s="32">
        <f t="shared" si="3"/>
        <v>1.0468111351923035</v>
      </c>
      <c r="Q25" s="42">
        <f t="shared" si="10"/>
        <v>29954534688</v>
      </c>
      <c r="R25" s="32">
        <f t="shared" si="5"/>
        <v>0.17386698492721223</v>
      </c>
      <c r="T25" s="143">
        <f>+O25-K25-L25</f>
        <v>0</v>
      </c>
    </row>
    <row r="26" spans="1:20" ht="31.95" customHeight="1" x14ac:dyDescent="0.55000000000000004">
      <c r="A26" s="104"/>
      <c r="B26" s="73" t="s">
        <v>373</v>
      </c>
      <c r="C26" s="73" t="s">
        <v>199</v>
      </c>
      <c r="D26" s="96">
        <v>25835423151</v>
      </c>
      <c r="E26" s="96"/>
      <c r="F26" s="96"/>
      <c r="G26" s="96"/>
      <c r="H26" s="96"/>
      <c r="I26" s="96">
        <v>0</v>
      </c>
      <c r="J26" s="96">
        <v>25835423151</v>
      </c>
      <c r="K26" s="96">
        <v>6283491634</v>
      </c>
      <c r="L26" s="96">
        <v>19551931517</v>
      </c>
      <c r="M26" s="74">
        <f t="shared" si="1"/>
        <v>0.7567877407203687</v>
      </c>
      <c r="N26" s="74">
        <f t="shared" si="2"/>
        <v>1</v>
      </c>
      <c r="O26" s="96">
        <v>19551931517</v>
      </c>
      <c r="P26" s="74">
        <f t="shared" si="3"/>
        <v>0.7567877407203687</v>
      </c>
      <c r="Q26" s="96">
        <f t="shared" si="10"/>
        <v>6283491634</v>
      </c>
      <c r="R26" s="74">
        <f t="shared" si="5"/>
        <v>0.24321225927963125</v>
      </c>
    </row>
    <row r="27" spans="1:20" ht="31.95" customHeight="1" x14ac:dyDescent="0.55000000000000004">
      <c r="A27" s="104"/>
      <c r="B27" s="30" t="s">
        <v>374</v>
      </c>
      <c r="C27" s="30" t="s">
        <v>157</v>
      </c>
      <c r="D27" s="42">
        <v>1915951875</v>
      </c>
      <c r="E27" s="42"/>
      <c r="F27" s="42"/>
      <c r="G27" s="42"/>
      <c r="H27" s="42"/>
      <c r="I27" s="42">
        <v>0</v>
      </c>
      <c r="J27" s="42">
        <v>1915951875</v>
      </c>
      <c r="K27" s="42">
        <v>157422214</v>
      </c>
      <c r="L27" s="42">
        <v>1112900978</v>
      </c>
      <c r="M27" s="32">
        <f t="shared" si="1"/>
        <v>0.58086061164766989</v>
      </c>
      <c r="N27" s="32">
        <f t="shared" si="2"/>
        <v>0.87607703693722694</v>
      </c>
      <c r="O27" s="42">
        <v>1270323192</v>
      </c>
      <c r="P27" s="32">
        <f t="shared" si="3"/>
        <v>0.66302458249375396</v>
      </c>
      <c r="Q27" s="42">
        <f t="shared" si="10"/>
        <v>803050897</v>
      </c>
      <c r="R27" s="32">
        <f t="shared" si="5"/>
        <v>0.41913938835233011</v>
      </c>
      <c r="T27" s="18">
        <f t="shared" ref="T27" si="14">+O27-K27-L27</f>
        <v>0</v>
      </c>
    </row>
    <row r="28" spans="1:20" ht="31.95" customHeight="1" x14ac:dyDescent="0.55000000000000004">
      <c r="A28" s="104"/>
      <c r="B28" s="73" t="s">
        <v>414</v>
      </c>
      <c r="C28" s="73" t="s">
        <v>200</v>
      </c>
      <c r="D28" s="96">
        <v>0</v>
      </c>
      <c r="E28" s="96"/>
      <c r="F28" s="96"/>
      <c r="G28" s="96"/>
      <c r="H28" s="96"/>
      <c r="I28" s="96">
        <v>0</v>
      </c>
      <c r="J28" s="96">
        <v>0</v>
      </c>
      <c r="K28" s="96"/>
      <c r="L28" s="96">
        <v>62500095</v>
      </c>
      <c r="M28" s="74">
        <v>1</v>
      </c>
      <c r="N28" s="74">
        <f t="shared" si="2"/>
        <v>1</v>
      </c>
      <c r="O28" s="96">
        <v>62500095</v>
      </c>
      <c r="P28" s="74">
        <v>1</v>
      </c>
      <c r="Q28" s="96">
        <f t="shared" si="10"/>
        <v>-62500095</v>
      </c>
      <c r="R28" s="74">
        <v>0</v>
      </c>
    </row>
    <row r="29" spans="1:20" ht="31.95" customHeight="1" x14ac:dyDescent="0.55000000000000004">
      <c r="A29" s="104"/>
      <c r="B29" s="30" t="s">
        <v>375</v>
      </c>
      <c r="C29" s="30" t="s">
        <v>158</v>
      </c>
      <c r="D29" s="42">
        <v>1584651187</v>
      </c>
      <c r="E29" s="42"/>
      <c r="F29" s="42"/>
      <c r="G29" s="42"/>
      <c r="H29" s="42"/>
      <c r="I29" s="42">
        <v>0</v>
      </c>
      <c r="J29" s="42">
        <v>1584651187</v>
      </c>
      <c r="K29" s="42">
        <v>328424525</v>
      </c>
      <c r="L29" s="42">
        <v>565767641</v>
      </c>
      <c r="M29" s="32">
        <f t="shared" si="1"/>
        <v>0.35702976506210765</v>
      </c>
      <c r="N29" s="32">
        <f t="shared" si="2"/>
        <v>0.63271370798388316</v>
      </c>
      <c r="O29" s="42">
        <v>894192166</v>
      </c>
      <c r="P29" s="32">
        <f t="shared" si="3"/>
        <v>0.56428327781891852</v>
      </c>
      <c r="Q29" s="42">
        <f t="shared" si="10"/>
        <v>1018883546</v>
      </c>
      <c r="R29" s="32">
        <f t="shared" si="5"/>
        <v>0.6429702349378924</v>
      </c>
      <c r="T29" s="18">
        <f t="shared" ref="T29" si="15">+O29-K29-L29</f>
        <v>0</v>
      </c>
    </row>
    <row r="30" spans="1:20" ht="31.95" customHeight="1" x14ac:dyDescent="0.55000000000000004">
      <c r="A30" s="104"/>
      <c r="B30" s="73" t="s">
        <v>376</v>
      </c>
      <c r="C30" s="73" t="s">
        <v>201</v>
      </c>
      <c r="D30" s="96">
        <v>412525245</v>
      </c>
      <c r="E30" s="96"/>
      <c r="F30" s="96"/>
      <c r="G30" s="96"/>
      <c r="H30" s="96"/>
      <c r="I30" s="96">
        <v>0</v>
      </c>
      <c r="J30" s="96">
        <v>412525245</v>
      </c>
      <c r="K30" s="96">
        <v>265728709</v>
      </c>
      <c r="L30" s="96">
        <v>146796536</v>
      </c>
      <c r="M30" s="74">
        <f t="shared" si="1"/>
        <v>0.3558486123679534</v>
      </c>
      <c r="N30" s="74">
        <f t="shared" si="2"/>
        <v>1</v>
      </c>
      <c r="O30" s="96">
        <v>146796536</v>
      </c>
      <c r="P30" s="74">
        <f t="shared" si="3"/>
        <v>0.3558486123679534</v>
      </c>
      <c r="Q30" s="96">
        <f t="shared" si="10"/>
        <v>265728709</v>
      </c>
      <c r="R30" s="74">
        <f t="shared" si="5"/>
        <v>0.6441513876320466</v>
      </c>
    </row>
    <row r="31" spans="1:20" ht="31.95" customHeight="1" x14ac:dyDescent="0.55000000000000004">
      <c r="A31" s="104"/>
      <c r="B31" s="30" t="s">
        <v>377</v>
      </c>
      <c r="C31" s="30" t="s">
        <v>159</v>
      </c>
      <c r="D31" s="42">
        <v>0</v>
      </c>
      <c r="E31" s="42"/>
      <c r="F31" s="42"/>
      <c r="G31" s="42"/>
      <c r="H31" s="42"/>
      <c r="I31" s="42">
        <v>0</v>
      </c>
      <c r="J31" s="42">
        <v>0</v>
      </c>
      <c r="K31" s="42">
        <v>86418</v>
      </c>
      <c r="L31" s="42">
        <v>89124</v>
      </c>
      <c r="M31" s="32">
        <v>1</v>
      </c>
      <c r="N31" s="32">
        <f t="shared" si="2"/>
        <v>0.50770755716580651</v>
      </c>
      <c r="O31" s="42">
        <v>175542</v>
      </c>
      <c r="P31" s="32">
        <v>1</v>
      </c>
      <c r="Q31" s="42">
        <f t="shared" si="10"/>
        <v>-89124</v>
      </c>
      <c r="R31" s="32">
        <v>0</v>
      </c>
      <c r="T31" s="18">
        <f t="shared" ref="T31" si="16">+O31-K31-L31</f>
        <v>0</v>
      </c>
    </row>
    <row r="32" spans="1:20" ht="31.95" customHeight="1" x14ac:dyDescent="0.55000000000000004">
      <c r="A32" s="104"/>
      <c r="B32" s="73" t="s">
        <v>378</v>
      </c>
      <c r="C32" s="73" t="s">
        <v>160</v>
      </c>
      <c r="D32" s="96">
        <v>340836255</v>
      </c>
      <c r="E32" s="96"/>
      <c r="F32" s="96"/>
      <c r="G32" s="96"/>
      <c r="H32" s="96"/>
      <c r="I32" s="96">
        <v>0</v>
      </c>
      <c r="J32" s="96">
        <v>340836255</v>
      </c>
      <c r="K32" s="96">
        <v>340635915</v>
      </c>
      <c r="L32" s="96">
        <v>200340</v>
      </c>
      <c r="M32" s="74">
        <f t="shared" si="1"/>
        <v>5.8778958241986312E-4</v>
      </c>
      <c r="N32" s="74">
        <f t="shared" si="2"/>
        <v>1</v>
      </c>
      <c r="O32" s="96">
        <v>200340</v>
      </c>
      <c r="P32" s="74">
        <f t="shared" si="3"/>
        <v>5.8778958241986312E-4</v>
      </c>
      <c r="Q32" s="96">
        <f t="shared" si="10"/>
        <v>340635915</v>
      </c>
      <c r="R32" s="74">
        <f t="shared" si="5"/>
        <v>0.9994122104175801</v>
      </c>
    </row>
    <row r="33" spans="1:20" ht="31.95" customHeight="1" x14ac:dyDescent="0.55000000000000004">
      <c r="A33" s="104"/>
      <c r="B33" s="30" t="s">
        <v>379</v>
      </c>
      <c r="C33" s="30" t="s">
        <v>161</v>
      </c>
      <c r="D33" s="42">
        <v>27659632</v>
      </c>
      <c r="E33" s="42"/>
      <c r="F33" s="42"/>
      <c r="G33" s="42"/>
      <c r="H33" s="42"/>
      <c r="I33" s="42">
        <v>0</v>
      </c>
      <c r="J33" s="42">
        <v>27659632</v>
      </c>
      <c r="K33" s="42">
        <v>21710610</v>
      </c>
      <c r="L33" s="42">
        <v>24255578</v>
      </c>
      <c r="M33" s="32">
        <f t="shared" si="1"/>
        <v>0.87693061136894379</v>
      </c>
      <c r="N33" s="32">
        <f t="shared" si="2"/>
        <v>0.52768304389304588</v>
      </c>
      <c r="O33" s="42">
        <v>45966188</v>
      </c>
      <c r="P33" s="32">
        <f t="shared" si="3"/>
        <v>1.6618510325806215</v>
      </c>
      <c r="Q33" s="42">
        <f t="shared" si="10"/>
        <v>3404054</v>
      </c>
      <c r="R33" s="32">
        <f t="shared" si="5"/>
        <v>0.12306938863105626</v>
      </c>
      <c r="T33" s="18">
        <f t="shared" ref="T33" si="17">+O33-K33-L33</f>
        <v>0</v>
      </c>
    </row>
    <row r="34" spans="1:20" ht="31.95" customHeight="1" x14ac:dyDescent="0.55000000000000004">
      <c r="A34" s="104"/>
      <c r="B34" s="73" t="s">
        <v>380</v>
      </c>
      <c r="C34" s="73" t="s">
        <v>202</v>
      </c>
      <c r="D34" s="96">
        <v>4819296</v>
      </c>
      <c r="E34" s="96"/>
      <c r="F34" s="96"/>
      <c r="G34" s="96"/>
      <c r="H34" s="96"/>
      <c r="I34" s="96">
        <v>0</v>
      </c>
      <c r="J34" s="96">
        <v>4819296</v>
      </c>
      <c r="K34" s="96"/>
      <c r="L34" s="96">
        <v>4990664</v>
      </c>
      <c r="M34" s="74">
        <f t="shared" si="1"/>
        <v>1.0355587206098151</v>
      </c>
      <c r="N34" s="74">
        <f t="shared" si="2"/>
        <v>1</v>
      </c>
      <c r="O34" s="96">
        <v>4990664</v>
      </c>
      <c r="P34" s="74">
        <f t="shared" si="3"/>
        <v>1.0355587206098151</v>
      </c>
      <c r="Q34" s="96">
        <f t="shared" si="10"/>
        <v>-171368</v>
      </c>
      <c r="R34" s="74">
        <f t="shared" si="5"/>
        <v>-3.5558720609815207E-2</v>
      </c>
    </row>
    <row r="35" spans="1:20" ht="31.95" customHeight="1" x14ac:dyDescent="0.55000000000000004">
      <c r="A35" s="104"/>
      <c r="B35" s="30" t="s">
        <v>381</v>
      </c>
      <c r="C35" s="30" t="s">
        <v>162</v>
      </c>
      <c r="D35" s="42">
        <v>57998488</v>
      </c>
      <c r="E35" s="42"/>
      <c r="F35" s="42"/>
      <c r="G35" s="42"/>
      <c r="H35" s="42"/>
      <c r="I35" s="42">
        <v>0</v>
      </c>
      <c r="J35" s="42">
        <v>57998488</v>
      </c>
      <c r="K35" s="42">
        <v>17091134</v>
      </c>
      <c r="L35" s="42">
        <v>6139880</v>
      </c>
      <c r="M35" s="32">
        <f t="shared" si="1"/>
        <v>0.10586275973263302</v>
      </c>
      <c r="N35" s="32">
        <f t="shared" si="2"/>
        <v>0.26429668545677776</v>
      </c>
      <c r="O35" s="42">
        <v>23231014</v>
      </c>
      <c r="P35" s="32">
        <f t="shared" si="3"/>
        <v>0.40054516593604994</v>
      </c>
      <c r="Q35" s="42">
        <f t="shared" si="10"/>
        <v>51858608</v>
      </c>
      <c r="R35" s="32">
        <f t="shared" si="5"/>
        <v>0.89413724026736696</v>
      </c>
      <c r="T35" s="18">
        <f t="shared" ref="T35" si="18">+O35-K35-L35</f>
        <v>0</v>
      </c>
    </row>
    <row r="36" spans="1:20" ht="31.95" customHeight="1" x14ac:dyDescent="0.55000000000000004">
      <c r="A36" s="104"/>
      <c r="B36" s="73" t="s">
        <v>415</v>
      </c>
      <c r="C36" s="73" t="s">
        <v>203</v>
      </c>
      <c r="D36" s="96">
        <v>0</v>
      </c>
      <c r="E36" s="96"/>
      <c r="F36" s="96"/>
      <c r="G36" s="96"/>
      <c r="H36" s="96"/>
      <c r="I36" s="96">
        <v>0</v>
      </c>
      <c r="J36" s="96">
        <v>0</v>
      </c>
      <c r="K36" s="96"/>
      <c r="L36" s="96">
        <v>188962</v>
      </c>
      <c r="M36" s="74">
        <v>1</v>
      </c>
      <c r="N36" s="74">
        <f t="shared" si="2"/>
        <v>1</v>
      </c>
      <c r="O36" s="96">
        <v>188962</v>
      </c>
      <c r="P36" s="74">
        <v>1</v>
      </c>
      <c r="Q36" s="96">
        <f t="shared" si="10"/>
        <v>-188962</v>
      </c>
      <c r="R36" s="74">
        <v>0</v>
      </c>
    </row>
    <row r="37" spans="1:20" ht="31.95" customHeight="1" x14ac:dyDescent="0.55000000000000004">
      <c r="A37" s="104"/>
      <c r="B37" s="30" t="s">
        <v>416</v>
      </c>
      <c r="C37" s="30" t="s">
        <v>163</v>
      </c>
      <c r="D37" s="42">
        <v>777650496</v>
      </c>
      <c r="E37" s="42"/>
      <c r="F37" s="42"/>
      <c r="G37" s="42"/>
      <c r="H37" s="42"/>
      <c r="I37" s="42">
        <v>0</v>
      </c>
      <c r="J37" s="42">
        <v>777650496</v>
      </c>
      <c r="K37" s="42">
        <v>834180818</v>
      </c>
      <c r="L37" s="42">
        <v>34169141</v>
      </c>
      <c r="M37" s="32">
        <f t="shared" si="1"/>
        <v>4.3938943234468147E-2</v>
      </c>
      <c r="N37" s="32">
        <f t="shared" si="2"/>
        <v>3.9349504938480682E-2</v>
      </c>
      <c r="O37" s="42">
        <v>868349959</v>
      </c>
      <c r="P37" s="32">
        <f t="shared" si="3"/>
        <v>1.1166326819908567</v>
      </c>
      <c r="Q37" s="42">
        <f t="shared" si="10"/>
        <v>743481355</v>
      </c>
      <c r="R37" s="32">
        <f t="shared" si="5"/>
        <v>0.95606105676553188</v>
      </c>
      <c r="T37" s="18">
        <f t="shared" ref="T37" si="19">+O37-K37-L37</f>
        <v>0</v>
      </c>
    </row>
    <row r="38" spans="1:20" ht="31.95" customHeight="1" x14ac:dyDescent="0.55000000000000004">
      <c r="A38" s="104"/>
      <c r="B38" s="73" t="s">
        <v>382</v>
      </c>
      <c r="C38" s="73" t="s">
        <v>204</v>
      </c>
      <c r="D38" s="96">
        <v>87757839</v>
      </c>
      <c r="E38" s="96"/>
      <c r="F38" s="96"/>
      <c r="G38" s="96"/>
      <c r="H38" s="96"/>
      <c r="I38" s="96">
        <v>0</v>
      </c>
      <c r="J38" s="96">
        <v>87757839</v>
      </c>
      <c r="K38" s="96">
        <v>25448497</v>
      </c>
      <c r="L38" s="96">
        <v>62309342</v>
      </c>
      <c r="M38" s="74">
        <f t="shared" si="1"/>
        <v>0.71001454354408156</v>
      </c>
      <c r="N38" s="74">
        <f t="shared" si="2"/>
        <v>1</v>
      </c>
      <c r="O38" s="96">
        <v>62309342</v>
      </c>
      <c r="P38" s="74">
        <f t="shared" si="3"/>
        <v>0.71001454354408156</v>
      </c>
      <c r="Q38" s="96">
        <f t="shared" si="10"/>
        <v>25448497</v>
      </c>
      <c r="R38" s="74">
        <f t="shared" si="5"/>
        <v>0.28998545645591844</v>
      </c>
    </row>
    <row r="39" spans="1:20" ht="31.95" customHeight="1" x14ac:dyDescent="0.55000000000000004">
      <c r="A39" s="104"/>
      <c r="B39" s="30" t="s">
        <v>383</v>
      </c>
      <c r="C39" s="30" t="s">
        <v>164</v>
      </c>
      <c r="D39" s="42">
        <v>7257283761</v>
      </c>
      <c r="E39" s="42"/>
      <c r="F39" s="42"/>
      <c r="G39" s="42"/>
      <c r="H39" s="42"/>
      <c r="I39" s="42">
        <v>0</v>
      </c>
      <c r="J39" s="42">
        <v>7257283761</v>
      </c>
      <c r="K39" s="42">
        <v>150280906</v>
      </c>
      <c r="L39" s="42">
        <v>4250410067</v>
      </c>
      <c r="M39" s="32">
        <f t="shared" si="1"/>
        <v>0.58567505515511564</v>
      </c>
      <c r="N39" s="32">
        <f t="shared" si="2"/>
        <v>0.9658506114330605</v>
      </c>
      <c r="O39" s="42">
        <v>4400690973</v>
      </c>
      <c r="P39" s="32">
        <f t="shared" si="3"/>
        <v>0.6063826519570481</v>
      </c>
      <c r="Q39" s="42">
        <f t="shared" si="10"/>
        <v>3006873694</v>
      </c>
      <c r="R39" s="32">
        <f t="shared" si="5"/>
        <v>0.41432494484488436</v>
      </c>
      <c r="T39" s="18">
        <f t="shared" ref="T39" si="20">+O39-K39-L39</f>
        <v>0</v>
      </c>
    </row>
    <row r="40" spans="1:20" ht="31.95" customHeight="1" x14ac:dyDescent="0.55000000000000004">
      <c r="A40" s="104"/>
      <c r="B40" s="73" t="s">
        <v>384</v>
      </c>
      <c r="C40" s="73" t="s">
        <v>205</v>
      </c>
      <c r="D40" s="96">
        <v>79322462</v>
      </c>
      <c r="E40" s="96"/>
      <c r="F40" s="96"/>
      <c r="G40" s="96"/>
      <c r="H40" s="96"/>
      <c r="I40" s="96">
        <v>0</v>
      </c>
      <c r="J40" s="96">
        <v>79322462</v>
      </c>
      <c r="K40" s="96">
        <v>69966963</v>
      </c>
      <c r="L40" s="96">
        <v>9355499</v>
      </c>
      <c r="M40" s="74">
        <f t="shared" si="1"/>
        <v>0.11794262008660296</v>
      </c>
      <c r="N40" s="74">
        <f t="shared" si="2"/>
        <v>1</v>
      </c>
      <c r="O40" s="96">
        <v>9355499</v>
      </c>
      <c r="P40" s="74">
        <f t="shared" si="3"/>
        <v>0.11794262008660296</v>
      </c>
      <c r="Q40" s="96">
        <f t="shared" si="10"/>
        <v>69966963</v>
      </c>
      <c r="R40" s="74">
        <f t="shared" si="5"/>
        <v>0.88205737991339705</v>
      </c>
    </row>
    <row r="41" spans="1:20" ht="31.95" customHeight="1" x14ac:dyDescent="0.55000000000000004">
      <c r="A41" s="104"/>
      <c r="B41" s="30" t="s">
        <v>385</v>
      </c>
      <c r="C41" s="30" t="s">
        <v>206</v>
      </c>
      <c r="D41" s="42">
        <v>22065643133</v>
      </c>
      <c r="E41" s="42"/>
      <c r="F41" s="42"/>
      <c r="G41" s="42"/>
      <c r="H41" s="42"/>
      <c r="I41" s="42">
        <v>0</v>
      </c>
      <c r="J41" s="42">
        <v>22065643133</v>
      </c>
      <c r="K41" s="42"/>
      <c r="L41" s="42">
        <v>27436119671</v>
      </c>
      <c r="M41" s="32">
        <f t="shared" si="1"/>
        <v>1.2433863588579592</v>
      </c>
      <c r="N41" s="32">
        <f t="shared" si="2"/>
        <v>1</v>
      </c>
      <c r="O41" s="42">
        <v>27436119671</v>
      </c>
      <c r="P41" s="32">
        <f t="shared" si="3"/>
        <v>1.2433863588579592</v>
      </c>
      <c r="Q41" s="42">
        <f t="shared" si="10"/>
        <v>-5370476538</v>
      </c>
      <c r="R41" s="32">
        <f t="shared" si="5"/>
        <v>-0.24338635885795915</v>
      </c>
      <c r="T41" s="18">
        <f t="shared" ref="T41" si="21">+O41-K41-L41</f>
        <v>0</v>
      </c>
    </row>
    <row r="42" spans="1:20" ht="31.95" customHeight="1" x14ac:dyDescent="0.55000000000000004">
      <c r="A42" s="104"/>
      <c r="B42" s="73" t="s">
        <v>386</v>
      </c>
      <c r="C42" s="73" t="s">
        <v>207</v>
      </c>
      <c r="D42" s="96">
        <v>0</v>
      </c>
      <c r="E42" s="96"/>
      <c r="F42" s="96"/>
      <c r="G42" s="96"/>
      <c r="H42" s="96"/>
      <c r="I42" s="96">
        <v>0</v>
      </c>
      <c r="J42" s="96">
        <v>0</v>
      </c>
      <c r="K42" s="96"/>
      <c r="L42" s="96">
        <v>1072234541</v>
      </c>
      <c r="M42" s="74">
        <v>1</v>
      </c>
      <c r="N42" s="74">
        <f t="shared" si="2"/>
        <v>1</v>
      </c>
      <c r="O42" s="96">
        <v>1072234541</v>
      </c>
      <c r="P42" s="74">
        <v>1</v>
      </c>
      <c r="Q42" s="96">
        <f t="shared" si="10"/>
        <v>-1072234541</v>
      </c>
      <c r="R42" s="74">
        <v>0</v>
      </c>
    </row>
    <row r="43" spans="1:20" ht="31.95" customHeight="1" x14ac:dyDescent="0.55000000000000004">
      <c r="A43" s="104"/>
      <c r="B43" s="30" t="s">
        <v>387</v>
      </c>
      <c r="C43" s="30" t="s">
        <v>165</v>
      </c>
      <c r="D43" s="42">
        <v>2759056551</v>
      </c>
      <c r="E43" s="42"/>
      <c r="F43" s="42"/>
      <c r="G43" s="42"/>
      <c r="H43" s="42"/>
      <c r="I43" s="42">
        <v>0</v>
      </c>
      <c r="J43" s="42">
        <v>2759056551</v>
      </c>
      <c r="K43" s="42">
        <v>530592935</v>
      </c>
      <c r="L43" s="42">
        <v>1925362712</v>
      </c>
      <c r="M43" s="32">
        <f t="shared" si="1"/>
        <v>0.6978337255545437</v>
      </c>
      <c r="N43" s="32">
        <f t="shared" si="2"/>
        <v>0.78395662981612468</v>
      </c>
      <c r="O43" s="42">
        <v>2455955647</v>
      </c>
      <c r="P43" s="32">
        <f t="shared" si="3"/>
        <v>0.89014327963298057</v>
      </c>
      <c r="Q43" s="42">
        <f t="shared" si="10"/>
        <v>833693839</v>
      </c>
      <c r="R43" s="32">
        <f t="shared" si="5"/>
        <v>0.30216627444545624</v>
      </c>
      <c r="T43" s="18">
        <f t="shared" ref="T43" si="22">+O43-K43-L43</f>
        <v>0</v>
      </c>
    </row>
    <row r="44" spans="1:20" ht="31.95" customHeight="1" x14ac:dyDescent="0.55000000000000004">
      <c r="A44" s="104"/>
      <c r="B44" s="73" t="s">
        <v>417</v>
      </c>
      <c r="C44" s="73" t="s">
        <v>208</v>
      </c>
      <c r="D44" s="96">
        <v>0</v>
      </c>
      <c r="E44" s="96"/>
      <c r="F44" s="96"/>
      <c r="G44" s="96"/>
      <c r="H44" s="96"/>
      <c r="I44" s="96">
        <v>0</v>
      </c>
      <c r="J44" s="96">
        <v>0</v>
      </c>
      <c r="K44" s="96"/>
      <c r="L44" s="96">
        <v>129202577</v>
      </c>
      <c r="M44" s="74">
        <v>1</v>
      </c>
      <c r="N44" s="74">
        <f t="shared" si="2"/>
        <v>1</v>
      </c>
      <c r="O44" s="96">
        <v>129202577</v>
      </c>
      <c r="P44" s="74">
        <v>1</v>
      </c>
      <c r="Q44" s="96">
        <f t="shared" si="10"/>
        <v>-129202577</v>
      </c>
      <c r="R44" s="74">
        <v>0</v>
      </c>
    </row>
    <row r="45" spans="1:20" ht="31.95" customHeight="1" x14ac:dyDescent="0.55000000000000004">
      <c r="A45" s="104"/>
      <c r="B45" s="30" t="s">
        <v>388</v>
      </c>
      <c r="C45" s="30" t="s">
        <v>166</v>
      </c>
      <c r="D45" s="42">
        <v>4738562728</v>
      </c>
      <c r="E45" s="42"/>
      <c r="F45" s="42"/>
      <c r="G45" s="42"/>
      <c r="H45" s="42"/>
      <c r="I45" s="42">
        <v>0</v>
      </c>
      <c r="J45" s="42">
        <v>4738562728</v>
      </c>
      <c r="K45" s="42">
        <v>1239680709</v>
      </c>
      <c r="L45" s="42">
        <v>778124360</v>
      </c>
      <c r="M45" s="32">
        <f t="shared" si="1"/>
        <v>0.16421104977720155</v>
      </c>
      <c r="N45" s="32">
        <f t="shared" si="2"/>
        <v>0.38562910360098812</v>
      </c>
      <c r="O45" s="42">
        <v>2017805069</v>
      </c>
      <c r="P45" s="32">
        <f t="shared" si="3"/>
        <v>0.42582639184596227</v>
      </c>
      <c r="Q45" s="42">
        <f t="shared" si="10"/>
        <v>3960438368</v>
      </c>
      <c r="R45" s="32">
        <f t="shared" si="5"/>
        <v>0.83578895022279842</v>
      </c>
      <c r="T45" s="18">
        <f t="shared" ref="T45" si="23">+O45-K45-L45</f>
        <v>0</v>
      </c>
    </row>
    <row r="46" spans="1:20" ht="31.95" customHeight="1" x14ac:dyDescent="0.55000000000000004">
      <c r="A46" s="104"/>
      <c r="B46" s="73" t="s">
        <v>389</v>
      </c>
      <c r="C46" s="73" t="s">
        <v>209</v>
      </c>
      <c r="D46" s="96">
        <v>910835610</v>
      </c>
      <c r="E46" s="96"/>
      <c r="F46" s="96"/>
      <c r="G46" s="96"/>
      <c r="H46" s="96"/>
      <c r="I46" s="96">
        <v>0</v>
      </c>
      <c r="J46" s="96">
        <v>910835610</v>
      </c>
      <c r="K46" s="96"/>
      <c r="L46" s="96">
        <v>4540863383</v>
      </c>
      <c r="M46" s="74">
        <f t="shared" si="1"/>
        <v>4.9853819208934969</v>
      </c>
      <c r="N46" s="74">
        <f t="shared" si="2"/>
        <v>1</v>
      </c>
      <c r="O46" s="96">
        <v>4540863383</v>
      </c>
      <c r="P46" s="74">
        <f t="shared" si="3"/>
        <v>4.9853819208934969</v>
      </c>
      <c r="Q46" s="96">
        <f t="shared" si="10"/>
        <v>-3630027773</v>
      </c>
      <c r="R46" s="74">
        <f t="shared" si="5"/>
        <v>-3.9853819208934969</v>
      </c>
    </row>
    <row r="47" spans="1:20" ht="31.95" customHeight="1" x14ac:dyDescent="0.55000000000000004">
      <c r="A47" s="104"/>
      <c r="B47" s="30" t="s">
        <v>418</v>
      </c>
      <c r="C47" s="30" t="s">
        <v>210</v>
      </c>
      <c r="D47" s="42">
        <v>0</v>
      </c>
      <c r="E47" s="42"/>
      <c r="F47" s="42"/>
      <c r="G47" s="42"/>
      <c r="H47" s="42"/>
      <c r="I47" s="42">
        <v>0</v>
      </c>
      <c r="J47" s="42">
        <v>0</v>
      </c>
      <c r="K47" s="42">
        <v>0</v>
      </c>
      <c r="L47" s="42">
        <v>0</v>
      </c>
      <c r="M47" s="32">
        <v>0</v>
      </c>
      <c r="N47" s="32">
        <v>0</v>
      </c>
      <c r="O47" s="42">
        <v>0</v>
      </c>
      <c r="P47" s="32">
        <v>0</v>
      </c>
      <c r="Q47" s="42">
        <f t="shared" si="10"/>
        <v>0</v>
      </c>
      <c r="R47" s="32">
        <v>0</v>
      </c>
      <c r="T47" s="18">
        <f t="shared" ref="T47" si="24">+O47-K47-L47</f>
        <v>0</v>
      </c>
    </row>
    <row r="48" spans="1:20" ht="31.95" customHeight="1" x14ac:dyDescent="0.55000000000000004">
      <c r="A48" s="104"/>
      <c r="B48" s="73" t="s">
        <v>419</v>
      </c>
      <c r="C48" s="73" t="s">
        <v>211</v>
      </c>
      <c r="D48" s="96">
        <v>11553468</v>
      </c>
      <c r="E48" s="96"/>
      <c r="F48" s="96"/>
      <c r="G48" s="96"/>
      <c r="H48" s="96"/>
      <c r="I48" s="96">
        <v>0</v>
      </c>
      <c r="J48" s="96">
        <v>11553468</v>
      </c>
      <c r="K48" s="96">
        <v>11553468</v>
      </c>
      <c r="L48" s="96">
        <v>0</v>
      </c>
      <c r="M48" s="74">
        <f t="shared" si="1"/>
        <v>0</v>
      </c>
      <c r="N48" s="74">
        <v>0</v>
      </c>
      <c r="O48" s="96">
        <v>0</v>
      </c>
      <c r="P48" s="74">
        <v>0</v>
      </c>
      <c r="Q48" s="96">
        <f t="shared" si="10"/>
        <v>11553468</v>
      </c>
      <c r="R48" s="74">
        <f t="shared" si="5"/>
        <v>1</v>
      </c>
    </row>
    <row r="49" spans="1:20" ht="31.95" customHeight="1" x14ac:dyDescent="0.55000000000000004">
      <c r="A49" s="104"/>
      <c r="B49" s="30" t="s">
        <v>390</v>
      </c>
      <c r="C49" s="30" t="s">
        <v>212</v>
      </c>
      <c r="D49" s="42">
        <v>61654432</v>
      </c>
      <c r="E49" s="42"/>
      <c r="F49" s="42"/>
      <c r="G49" s="42"/>
      <c r="H49" s="42"/>
      <c r="I49" s="42">
        <v>0</v>
      </c>
      <c r="J49" s="42">
        <v>61654432</v>
      </c>
      <c r="K49" s="42">
        <v>17524686</v>
      </c>
      <c r="L49" s="42">
        <v>9293831</v>
      </c>
      <c r="M49" s="32">
        <f t="shared" si="1"/>
        <v>0.15074067992386986</v>
      </c>
      <c r="N49" s="32">
        <f t="shared" si="2"/>
        <v>0.34654529927959848</v>
      </c>
      <c r="O49" s="42">
        <v>26818517</v>
      </c>
      <c r="P49" s="32">
        <f t="shared" si="3"/>
        <v>0.4349811705345043</v>
      </c>
      <c r="Q49" s="42">
        <f t="shared" si="10"/>
        <v>52360601</v>
      </c>
      <c r="R49" s="32">
        <f t="shared" si="5"/>
        <v>0.84925932007613014</v>
      </c>
      <c r="T49" s="18">
        <f t="shared" ref="T49" si="25">+O49-K49-L49</f>
        <v>0</v>
      </c>
    </row>
    <row r="50" spans="1:20" ht="31.95" customHeight="1" x14ac:dyDescent="0.55000000000000004">
      <c r="A50" s="104"/>
      <c r="B50" s="73" t="s">
        <v>391</v>
      </c>
      <c r="C50" s="73" t="s">
        <v>213</v>
      </c>
      <c r="D50" s="96">
        <v>16989902</v>
      </c>
      <c r="E50" s="96"/>
      <c r="F50" s="96"/>
      <c r="G50" s="96"/>
      <c r="H50" s="96"/>
      <c r="I50" s="96">
        <v>0</v>
      </c>
      <c r="J50" s="96">
        <v>16989902</v>
      </c>
      <c r="K50" s="96"/>
      <c r="L50" s="96">
        <v>23566211</v>
      </c>
      <c r="M50" s="74">
        <f t="shared" si="1"/>
        <v>1.3870716264284515</v>
      </c>
      <c r="N50" s="74">
        <f t="shared" si="2"/>
        <v>1</v>
      </c>
      <c r="O50" s="96">
        <v>23566211</v>
      </c>
      <c r="P50" s="74">
        <f t="shared" si="3"/>
        <v>1.3870716264284515</v>
      </c>
      <c r="Q50" s="96">
        <f t="shared" si="10"/>
        <v>-6576309</v>
      </c>
      <c r="R50" s="74">
        <f t="shared" si="5"/>
        <v>-0.38707162642845144</v>
      </c>
    </row>
    <row r="51" spans="1:20" ht="31.95" customHeight="1" x14ac:dyDescent="0.55000000000000004">
      <c r="A51" s="104"/>
      <c r="B51" s="30" t="s">
        <v>392</v>
      </c>
      <c r="C51" s="30" t="s">
        <v>167</v>
      </c>
      <c r="D51" s="42">
        <v>32922582</v>
      </c>
      <c r="E51" s="42"/>
      <c r="F51" s="42"/>
      <c r="G51" s="42"/>
      <c r="H51" s="42"/>
      <c r="I51" s="42">
        <v>0</v>
      </c>
      <c r="J51" s="42">
        <v>32922582</v>
      </c>
      <c r="K51" s="42">
        <v>45206235</v>
      </c>
      <c r="L51" s="42">
        <v>106556435</v>
      </c>
      <c r="M51" s="32">
        <f t="shared" si="1"/>
        <v>3.236575885816003</v>
      </c>
      <c r="N51" s="32">
        <f t="shared" si="2"/>
        <v>0.70212546339623572</v>
      </c>
      <c r="O51" s="42">
        <v>151762670</v>
      </c>
      <c r="P51" s="32">
        <f t="shared" si="3"/>
        <v>4.6096831044418085</v>
      </c>
      <c r="Q51" s="42">
        <f t="shared" si="10"/>
        <v>-73633853</v>
      </c>
      <c r="R51" s="32">
        <f t="shared" si="5"/>
        <v>-2.236575885816003</v>
      </c>
      <c r="T51" s="18">
        <f t="shared" ref="T51" si="26">+O51-K51-L51</f>
        <v>0</v>
      </c>
    </row>
    <row r="52" spans="1:20" ht="31.95" customHeight="1" x14ac:dyDescent="0.55000000000000004">
      <c r="A52" s="104"/>
      <c r="B52" s="73" t="s">
        <v>393</v>
      </c>
      <c r="C52" s="73" t="s">
        <v>214</v>
      </c>
      <c r="D52" s="96">
        <v>2039330</v>
      </c>
      <c r="E52" s="96"/>
      <c r="F52" s="96"/>
      <c r="G52" s="96"/>
      <c r="H52" s="96"/>
      <c r="I52" s="96">
        <v>0</v>
      </c>
      <c r="J52" s="96">
        <v>2039330</v>
      </c>
      <c r="K52" s="96"/>
      <c r="L52" s="96">
        <v>6876830</v>
      </c>
      <c r="M52" s="74">
        <f t="shared" si="1"/>
        <v>3.3721026023252736</v>
      </c>
      <c r="N52" s="74">
        <f t="shared" si="2"/>
        <v>1</v>
      </c>
      <c r="O52" s="96">
        <v>6876830</v>
      </c>
      <c r="P52" s="74">
        <f t="shared" si="3"/>
        <v>3.3721026023252736</v>
      </c>
      <c r="Q52" s="96">
        <f t="shared" si="10"/>
        <v>-4837500</v>
      </c>
      <c r="R52" s="74">
        <f t="shared" si="5"/>
        <v>-2.3721026023252736</v>
      </c>
    </row>
    <row r="53" spans="1:20" ht="31.95" customHeight="1" x14ac:dyDescent="0.55000000000000004">
      <c r="A53" s="104"/>
      <c r="B53" s="30" t="s">
        <v>394</v>
      </c>
      <c r="C53" s="30" t="s">
        <v>168</v>
      </c>
      <c r="D53" s="42">
        <v>1661304933</v>
      </c>
      <c r="E53" s="42"/>
      <c r="F53" s="42"/>
      <c r="G53" s="42"/>
      <c r="H53" s="42"/>
      <c r="I53" s="42">
        <v>0</v>
      </c>
      <c r="J53" s="42">
        <v>1661304933</v>
      </c>
      <c r="K53" s="42">
        <v>57693274</v>
      </c>
      <c r="L53" s="42">
        <v>66161516</v>
      </c>
      <c r="M53" s="32">
        <f t="shared" si="1"/>
        <v>3.9825028317062125E-2</v>
      </c>
      <c r="N53" s="32">
        <f t="shared" si="2"/>
        <v>9.9340278847478938E-2</v>
      </c>
      <c r="O53" s="42">
        <v>666008962</v>
      </c>
      <c r="P53" s="32">
        <f t="shared" si="3"/>
        <v>0.40089507276506714</v>
      </c>
      <c r="Q53" s="42">
        <f t="shared" si="10"/>
        <v>1595143417</v>
      </c>
      <c r="R53" s="32">
        <f t="shared" si="5"/>
        <v>0.96017497168293786</v>
      </c>
      <c r="T53" s="18">
        <f t="shared" ref="T53" si="27">+O53-K53-L53</f>
        <v>542154172</v>
      </c>
    </row>
    <row r="54" spans="1:20" ht="31.95" customHeight="1" x14ac:dyDescent="0.55000000000000004">
      <c r="A54" s="104"/>
      <c r="B54" s="73" t="s">
        <v>395</v>
      </c>
      <c r="C54" s="73" t="s">
        <v>215</v>
      </c>
      <c r="D54" s="96">
        <v>0</v>
      </c>
      <c r="E54" s="96"/>
      <c r="F54" s="96"/>
      <c r="G54" s="96"/>
      <c r="H54" s="96"/>
      <c r="I54" s="96">
        <v>0</v>
      </c>
      <c r="J54" s="96">
        <v>0</v>
      </c>
      <c r="K54" s="96"/>
      <c r="L54" s="96">
        <v>4964745</v>
      </c>
      <c r="M54" s="74">
        <v>1</v>
      </c>
      <c r="N54" s="74">
        <f t="shared" si="2"/>
        <v>1</v>
      </c>
      <c r="O54" s="96">
        <v>4964745</v>
      </c>
      <c r="P54" s="74">
        <v>1</v>
      </c>
      <c r="Q54" s="96">
        <f t="shared" si="10"/>
        <v>-4964745</v>
      </c>
      <c r="R54" s="74">
        <v>0</v>
      </c>
    </row>
    <row r="55" spans="1:20" ht="31.95" customHeight="1" x14ac:dyDescent="0.55000000000000004">
      <c r="A55" s="104"/>
      <c r="B55" s="30" t="s">
        <v>396</v>
      </c>
      <c r="C55" s="30" t="s">
        <v>216</v>
      </c>
      <c r="D55" s="42">
        <v>97378457</v>
      </c>
      <c r="E55" s="42"/>
      <c r="F55" s="42"/>
      <c r="G55" s="42"/>
      <c r="H55" s="42"/>
      <c r="I55" s="42">
        <v>0</v>
      </c>
      <c r="J55" s="42">
        <v>97378457</v>
      </c>
      <c r="K55" s="42">
        <v>50499658</v>
      </c>
      <c r="L55" s="42">
        <v>48558125</v>
      </c>
      <c r="M55" s="32">
        <f t="shared" si="1"/>
        <v>0.49865367039036157</v>
      </c>
      <c r="N55" s="32">
        <f t="shared" si="2"/>
        <v>0.49019999771244627</v>
      </c>
      <c r="O55" s="42">
        <v>99057783</v>
      </c>
      <c r="P55" s="32">
        <f t="shared" si="3"/>
        <v>1.0172453543805895</v>
      </c>
      <c r="Q55" s="42">
        <f t="shared" si="10"/>
        <v>48820332</v>
      </c>
      <c r="R55" s="32">
        <f t="shared" si="5"/>
        <v>0.50134632960963843</v>
      </c>
      <c r="T55" s="18">
        <f t="shared" ref="T55" si="28">+O55-K55-L55</f>
        <v>0</v>
      </c>
    </row>
    <row r="56" spans="1:20" ht="31.95" customHeight="1" x14ac:dyDescent="0.55000000000000004">
      <c r="A56" s="104"/>
      <c r="B56" s="73" t="s">
        <v>397</v>
      </c>
      <c r="C56" s="73" t="s">
        <v>217</v>
      </c>
      <c r="D56" s="96">
        <v>17384480</v>
      </c>
      <c r="E56" s="96"/>
      <c r="F56" s="96"/>
      <c r="G56" s="96"/>
      <c r="H56" s="96"/>
      <c r="I56" s="96">
        <v>0</v>
      </c>
      <c r="J56" s="96">
        <v>17384480</v>
      </c>
      <c r="K56" s="96">
        <v>839997</v>
      </c>
      <c r="L56" s="96">
        <v>16544483</v>
      </c>
      <c r="M56" s="74">
        <f t="shared" si="1"/>
        <v>0.95168121220767032</v>
      </c>
      <c r="N56" s="74">
        <f t="shared" si="2"/>
        <v>1</v>
      </c>
      <c r="O56" s="96">
        <v>16544483</v>
      </c>
      <c r="P56" s="74">
        <f t="shared" si="3"/>
        <v>0.95168121220767032</v>
      </c>
      <c r="Q56" s="96">
        <f t="shared" si="10"/>
        <v>839997</v>
      </c>
      <c r="R56" s="74">
        <f t="shared" si="5"/>
        <v>4.8318787792329711E-2</v>
      </c>
    </row>
    <row r="57" spans="1:20" ht="31.95" customHeight="1" x14ac:dyDescent="0.55000000000000004">
      <c r="A57" s="104"/>
      <c r="B57" s="30" t="s">
        <v>398</v>
      </c>
      <c r="C57" s="30" t="s">
        <v>399</v>
      </c>
      <c r="D57" s="42">
        <v>63572923607</v>
      </c>
      <c r="E57" s="42">
        <v>103070951412</v>
      </c>
      <c r="F57" s="169"/>
      <c r="G57" s="42"/>
      <c r="H57" s="42"/>
      <c r="I57" s="42">
        <v>103070951412</v>
      </c>
      <c r="J57" s="42">
        <v>166643875019</v>
      </c>
      <c r="K57" s="42">
        <v>9047503460</v>
      </c>
      <c r="L57" s="42">
        <v>140116142026</v>
      </c>
      <c r="M57" s="32">
        <f t="shared" si="1"/>
        <v>0.84081183307832086</v>
      </c>
      <c r="N57" s="32">
        <f t="shared" si="2"/>
        <v>0.9393451170259276</v>
      </c>
      <c r="O57" s="42">
        <v>149163645487</v>
      </c>
      <c r="P57" s="32">
        <f t="shared" si="3"/>
        <v>0.89510427833001971</v>
      </c>
      <c r="Q57" s="42">
        <f t="shared" si="10"/>
        <v>26527732993</v>
      </c>
      <c r="R57" s="32">
        <f t="shared" si="5"/>
        <v>0.15918816692167909</v>
      </c>
      <c r="T57" s="52">
        <f t="shared" ref="T57" si="29">+O57-K57-L57</f>
        <v>1</v>
      </c>
    </row>
    <row r="58" spans="1:20" ht="31.95" customHeight="1" x14ac:dyDescent="0.55000000000000004">
      <c r="A58" s="104"/>
      <c r="B58" s="73" t="s">
        <v>420</v>
      </c>
      <c r="C58" s="73" t="s">
        <v>421</v>
      </c>
      <c r="D58" s="96">
        <v>1006730</v>
      </c>
      <c r="E58" s="96"/>
      <c r="F58" s="96"/>
      <c r="G58" s="96"/>
      <c r="H58" s="96"/>
      <c r="I58" s="96">
        <v>0</v>
      </c>
      <c r="J58" s="96">
        <v>1006730</v>
      </c>
      <c r="K58" s="96"/>
      <c r="L58" s="96">
        <v>4565501660</v>
      </c>
      <c r="M58" s="74">
        <f t="shared" si="1"/>
        <v>4534.9812362798366</v>
      </c>
      <c r="N58" s="74">
        <f t="shared" si="2"/>
        <v>1</v>
      </c>
      <c r="O58" s="96">
        <v>4565501660</v>
      </c>
      <c r="P58" s="74">
        <f t="shared" si="3"/>
        <v>4534.9812362798366</v>
      </c>
      <c r="Q58" s="96">
        <f t="shared" si="10"/>
        <v>-4564494930</v>
      </c>
      <c r="R58" s="74">
        <f t="shared" si="5"/>
        <v>-4533.9812362798366</v>
      </c>
    </row>
    <row r="59" spans="1:20" s="25" customFormat="1" ht="31.95" customHeight="1" x14ac:dyDescent="0.55000000000000004">
      <c r="A59" s="104"/>
      <c r="B59" s="28" t="s">
        <v>169</v>
      </c>
      <c r="C59" s="28" t="s">
        <v>218</v>
      </c>
      <c r="D59" s="41">
        <f>+D60</f>
        <v>4417575322</v>
      </c>
      <c r="E59" s="41">
        <f t="shared" ref="E59:Q60" si="30">+E60</f>
        <v>0</v>
      </c>
      <c r="F59" s="41">
        <f t="shared" si="30"/>
        <v>0</v>
      </c>
      <c r="G59" s="41">
        <f t="shared" si="30"/>
        <v>0</v>
      </c>
      <c r="H59" s="41">
        <f t="shared" si="30"/>
        <v>0</v>
      </c>
      <c r="I59" s="41">
        <f t="shared" si="30"/>
        <v>0</v>
      </c>
      <c r="J59" s="41">
        <f t="shared" si="30"/>
        <v>4417575322</v>
      </c>
      <c r="K59" s="41">
        <f t="shared" si="30"/>
        <v>0</v>
      </c>
      <c r="L59" s="41">
        <f t="shared" si="30"/>
        <v>341811278</v>
      </c>
      <c r="M59" s="29">
        <f t="shared" si="1"/>
        <v>7.7375314077327242E-2</v>
      </c>
      <c r="N59" s="29">
        <f t="shared" si="2"/>
        <v>1</v>
      </c>
      <c r="O59" s="41">
        <f t="shared" si="30"/>
        <v>341811278</v>
      </c>
      <c r="P59" s="29">
        <f t="shared" si="3"/>
        <v>7.7375314077327242E-2</v>
      </c>
      <c r="Q59" s="41">
        <f t="shared" si="30"/>
        <v>4075764044</v>
      </c>
      <c r="R59" s="29">
        <f t="shared" si="5"/>
        <v>0.92262468592267277</v>
      </c>
    </row>
    <row r="60" spans="1:20" s="25" customFormat="1" ht="31.95" customHeight="1" x14ac:dyDescent="0.55000000000000004">
      <c r="A60" s="104"/>
      <c r="B60" s="28" t="s">
        <v>170</v>
      </c>
      <c r="C60" s="28" t="s">
        <v>474</v>
      </c>
      <c r="D60" s="41">
        <f>+D61</f>
        <v>4417575322</v>
      </c>
      <c r="E60" s="41">
        <f t="shared" si="30"/>
        <v>0</v>
      </c>
      <c r="F60" s="41">
        <f t="shared" si="30"/>
        <v>0</v>
      </c>
      <c r="G60" s="41">
        <f t="shared" si="30"/>
        <v>0</v>
      </c>
      <c r="H60" s="41">
        <f t="shared" si="30"/>
        <v>0</v>
      </c>
      <c r="I60" s="41">
        <f t="shared" si="30"/>
        <v>0</v>
      </c>
      <c r="J60" s="41">
        <f t="shared" si="30"/>
        <v>4417575322</v>
      </c>
      <c r="K60" s="41">
        <f t="shared" si="30"/>
        <v>0</v>
      </c>
      <c r="L60" s="41">
        <f t="shared" si="30"/>
        <v>341811278</v>
      </c>
      <c r="M60" s="29">
        <f t="shared" si="1"/>
        <v>7.7375314077327242E-2</v>
      </c>
      <c r="N60" s="29">
        <f t="shared" si="2"/>
        <v>1</v>
      </c>
      <c r="O60" s="41">
        <f t="shared" si="30"/>
        <v>341811278</v>
      </c>
      <c r="P60" s="29">
        <f t="shared" si="3"/>
        <v>7.7375314077327242E-2</v>
      </c>
      <c r="Q60" s="41">
        <f>+Q61</f>
        <v>4075764044</v>
      </c>
      <c r="R60" s="29">
        <f t="shared" si="5"/>
        <v>0.92262468592267277</v>
      </c>
    </row>
    <row r="61" spans="1:20" ht="31.95" customHeight="1" x14ac:dyDescent="0.55000000000000004">
      <c r="A61" s="104"/>
      <c r="B61" s="30" t="s">
        <v>171</v>
      </c>
      <c r="C61" s="30" t="s">
        <v>22</v>
      </c>
      <c r="D61" s="42">
        <v>4417575322</v>
      </c>
      <c r="E61" s="42"/>
      <c r="F61" s="42"/>
      <c r="G61" s="42"/>
      <c r="H61" s="42"/>
      <c r="I61" s="42">
        <v>0</v>
      </c>
      <c r="J61" s="42">
        <v>4417575322</v>
      </c>
      <c r="K61" s="42"/>
      <c r="L61" s="42">
        <v>341811278</v>
      </c>
      <c r="M61" s="32">
        <f t="shared" si="1"/>
        <v>7.7375314077327242E-2</v>
      </c>
      <c r="N61" s="32">
        <f t="shared" si="2"/>
        <v>1</v>
      </c>
      <c r="O61" s="42">
        <v>341811278</v>
      </c>
      <c r="P61" s="32">
        <f t="shared" si="3"/>
        <v>7.7375314077327242E-2</v>
      </c>
      <c r="Q61" s="42">
        <f t="shared" si="10"/>
        <v>4075764044</v>
      </c>
      <c r="R61" s="32">
        <f t="shared" si="5"/>
        <v>0.92262468592267277</v>
      </c>
    </row>
    <row r="62" spans="1:20" s="25" customFormat="1" ht="31.95" customHeight="1" x14ac:dyDescent="0.55000000000000004">
      <c r="A62" s="104"/>
      <c r="B62" s="62" t="s">
        <v>172</v>
      </c>
      <c r="C62" s="63" t="s">
        <v>31</v>
      </c>
      <c r="D62" s="111">
        <f>+D63+D65</f>
        <v>10000000000</v>
      </c>
      <c r="E62" s="111">
        <f t="shared" ref="E62:Q62" si="31">+E63+E65</f>
        <v>22731811223</v>
      </c>
      <c r="F62" s="111">
        <f t="shared" si="31"/>
        <v>0</v>
      </c>
      <c r="G62" s="111">
        <f t="shared" si="31"/>
        <v>0</v>
      </c>
      <c r="H62" s="111">
        <f t="shared" si="31"/>
        <v>0</v>
      </c>
      <c r="I62" s="111">
        <f t="shared" si="31"/>
        <v>22731811223</v>
      </c>
      <c r="J62" s="111">
        <f t="shared" si="31"/>
        <v>32731811223</v>
      </c>
      <c r="K62" s="111">
        <f t="shared" si="31"/>
        <v>0</v>
      </c>
      <c r="L62" s="111">
        <f t="shared" si="31"/>
        <v>21478888340</v>
      </c>
      <c r="M62" s="64">
        <f t="shared" si="1"/>
        <v>0.65620836542364047</v>
      </c>
      <c r="N62" s="64">
        <f t="shared" si="2"/>
        <v>1</v>
      </c>
      <c r="O62" s="111">
        <f t="shared" si="31"/>
        <v>21478888340</v>
      </c>
      <c r="P62" s="64">
        <f t="shared" si="3"/>
        <v>0.65620836542364047</v>
      </c>
      <c r="Q62" s="111">
        <f t="shared" si="31"/>
        <v>11252922883</v>
      </c>
      <c r="R62" s="64">
        <f t="shared" si="5"/>
        <v>0.34379163457635953</v>
      </c>
    </row>
    <row r="63" spans="1:20" s="25" customFormat="1" ht="31.95" customHeight="1" x14ac:dyDescent="0.55000000000000004">
      <c r="A63" s="104"/>
      <c r="B63" s="28" t="s">
        <v>173</v>
      </c>
      <c r="C63" s="28" t="s">
        <v>219</v>
      </c>
      <c r="D63" s="41">
        <f>+D64</f>
        <v>0</v>
      </c>
      <c r="E63" s="41">
        <f t="shared" ref="E63:Q63" si="32">+E64</f>
        <v>0</v>
      </c>
      <c r="F63" s="41">
        <f t="shared" si="32"/>
        <v>0</v>
      </c>
      <c r="G63" s="41">
        <f t="shared" si="32"/>
        <v>0</v>
      </c>
      <c r="H63" s="41">
        <f t="shared" si="32"/>
        <v>0</v>
      </c>
      <c r="I63" s="41">
        <f t="shared" si="32"/>
        <v>0</v>
      </c>
      <c r="J63" s="41">
        <f t="shared" si="32"/>
        <v>0</v>
      </c>
      <c r="K63" s="41">
        <f t="shared" si="32"/>
        <v>0</v>
      </c>
      <c r="L63" s="41">
        <f t="shared" si="32"/>
        <v>0</v>
      </c>
      <c r="M63" s="29">
        <v>0</v>
      </c>
      <c r="N63" s="29">
        <v>0</v>
      </c>
      <c r="O63" s="41">
        <f t="shared" si="32"/>
        <v>0</v>
      </c>
      <c r="P63" s="29">
        <v>0</v>
      </c>
      <c r="Q63" s="41">
        <f t="shared" si="32"/>
        <v>0</v>
      </c>
      <c r="R63" s="29">
        <v>0</v>
      </c>
    </row>
    <row r="64" spans="1:20" ht="31.95" customHeight="1" x14ac:dyDescent="0.55000000000000004">
      <c r="A64" s="104"/>
      <c r="B64" s="30" t="s">
        <v>220</v>
      </c>
      <c r="C64" s="30" t="s">
        <v>221</v>
      </c>
      <c r="D64" s="42"/>
      <c r="E64" s="42"/>
      <c r="F64" s="42"/>
      <c r="G64" s="42"/>
      <c r="H64" s="42"/>
      <c r="I64" s="42">
        <v>0</v>
      </c>
      <c r="J64" s="42">
        <v>0</v>
      </c>
      <c r="K64" s="42"/>
      <c r="L64" s="42"/>
      <c r="M64" s="32">
        <v>0</v>
      </c>
      <c r="N64" s="32">
        <v>0</v>
      </c>
      <c r="O64" s="42"/>
      <c r="P64" s="32">
        <v>0</v>
      </c>
      <c r="Q64" s="42">
        <f t="shared" si="10"/>
        <v>0</v>
      </c>
      <c r="R64" s="32">
        <v>0</v>
      </c>
    </row>
    <row r="65" spans="1:18" s="25" customFormat="1" ht="31.95" customHeight="1" x14ac:dyDescent="0.55000000000000004">
      <c r="A65" s="104"/>
      <c r="B65" s="28" t="s">
        <v>174</v>
      </c>
      <c r="C65" s="28" t="s">
        <v>175</v>
      </c>
      <c r="D65" s="41">
        <f>+SUM(D66:D67)</f>
        <v>10000000000</v>
      </c>
      <c r="E65" s="41">
        <f t="shared" ref="E65:Q65" si="33">+SUM(E66:E67)</f>
        <v>22731811223</v>
      </c>
      <c r="F65" s="41">
        <f t="shared" si="33"/>
        <v>0</v>
      </c>
      <c r="G65" s="41">
        <f t="shared" si="33"/>
        <v>0</v>
      </c>
      <c r="H65" s="41">
        <f t="shared" si="33"/>
        <v>0</v>
      </c>
      <c r="I65" s="41">
        <f t="shared" si="33"/>
        <v>22731811223</v>
      </c>
      <c r="J65" s="41">
        <f t="shared" si="33"/>
        <v>32731811223</v>
      </c>
      <c r="K65" s="41">
        <f t="shared" si="33"/>
        <v>0</v>
      </c>
      <c r="L65" s="41">
        <f t="shared" si="33"/>
        <v>21478888340</v>
      </c>
      <c r="M65" s="29">
        <f t="shared" si="1"/>
        <v>0.65620836542364047</v>
      </c>
      <c r="N65" s="29">
        <f t="shared" si="2"/>
        <v>1</v>
      </c>
      <c r="O65" s="41">
        <f t="shared" si="33"/>
        <v>21478888340</v>
      </c>
      <c r="P65" s="29">
        <f t="shared" si="3"/>
        <v>0.65620836542364047</v>
      </c>
      <c r="Q65" s="41">
        <f t="shared" si="33"/>
        <v>11252922883</v>
      </c>
      <c r="R65" s="29">
        <f t="shared" si="5"/>
        <v>0.34379163457635953</v>
      </c>
    </row>
    <row r="66" spans="1:18" ht="31.95" customHeight="1" x14ac:dyDescent="0.55000000000000004">
      <c r="A66" s="104"/>
      <c r="B66" s="30" t="s">
        <v>176</v>
      </c>
      <c r="C66" s="30" t="s">
        <v>177</v>
      </c>
      <c r="D66" s="42">
        <v>10000000000</v>
      </c>
      <c r="E66" s="42">
        <v>22731811223</v>
      </c>
      <c r="F66" s="169"/>
      <c r="G66" s="42"/>
      <c r="H66" s="42"/>
      <c r="I66" s="42">
        <v>22731811223</v>
      </c>
      <c r="J66" s="42">
        <v>32731811223</v>
      </c>
      <c r="K66" s="42"/>
      <c r="L66" s="42">
        <v>21478888340</v>
      </c>
      <c r="M66" s="32">
        <f t="shared" si="1"/>
        <v>0.65620836542364047</v>
      </c>
      <c r="N66" s="32">
        <f t="shared" si="2"/>
        <v>1</v>
      </c>
      <c r="O66" s="42">
        <v>21478888340</v>
      </c>
      <c r="P66" s="32">
        <f t="shared" si="3"/>
        <v>0.65620836542364047</v>
      </c>
      <c r="Q66" s="42">
        <f t="shared" si="10"/>
        <v>11252922883</v>
      </c>
      <c r="R66" s="32">
        <f t="shared" si="5"/>
        <v>0.34379163457635953</v>
      </c>
    </row>
    <row r="67" spans="1:18" ht="31.95" customHeight="1" x14ac:dyDescent="0.55000000000000004">
      <c r="A67" s="104"/>
      <c r="B67" s="30" t="s">
        <v>222</v>
      </c>
      <c r="C67" s="30" t="s">
        <v>422</v>
      </c>
      <c r="D67" s="42">
        <v>0</v>
      </c>
      <c r="E67" s="42"/>
      <c r="F67" s="42"/>
      <c r="G67" s="42"/>
      <c r="H67" s="42"/>
      <c r="I67" s="42">
        <v>0</v>
      </c>
      <c r="J67" s="42">
        <v>0</v>
      </c>
      <c r="K67" s="42"/>
      <c r="L67" s="42"/>
      <c r="M67" s="32">
        <v>0</v>
      </c>
      <c r="N67" s="32">
        <v>0</v>
      </c>
      <c r="O67" s="42"/>
      <c r="P67" s="32">
        <v>0</v>
      </c>
      <c r="Q67" s="42">
        <f t="shared" si="10"/>
        <v>0</v>
      </c>
      <c r="R67" s="32">
        <v>0</v>
      </c>
    </row>
    <row r="68" spans="1:18" ht="31.95" customHeight="1" x14ac:dyDescent="0.55000000000000004">
      <c r="A68" s="104"/>
      <c r="B68" s="22" t="s">
        <v>178</v>
      </c>
      <c r="C68" s="60" t="s">
        <v>179</v>
      </c>
      <c r="D68" s="49">
        <f>+D69+D74+D77+D82</f>
        <v>15201534290</v>
      </c>
      <c r="E68" s="49">
        <f t="shared" ref="E68:Q68" si="34">+E69+E74+E77+E82</f>
        <v>0</v>
      </c>
      <c r="F68" s="49">
        <f t="shared" si="34"/>
        <v>0</v>
      </c>
      <c r="G68" s="49">
        <f t="shared" si="34"/>
        <v>0</v>
      </c>
      <c r="H68" s="49">
        <f t="shared" si="34"/>
        <v>0</v>
      </c>
      <c r="I68" s="49">
        <f t="shared" si="34"/>
        <v>0</v>
      </c>
      <c r="J68" s="49">
        <f t="shared" si="34"/>
        <v>15201534290</v>
      </c>
      <c r="K68" s="49">
        <f t="shared" si="34"/>
        <v>541777503</v>
      </c>
      <c r="L68" s="49">
        <f t="shared" si="34"/>
        <v>12071345124.49</v>
      </c>
      <c r="M68" s="24">
        <f t="shared" si="1"/>
        <v>0.79408728712541032</v>
      </c>
      <c r="N68" s="24">
        <f t="shared" si="2"/>
        <v>1</v>
      </c>
      <c r="O68" s="49">
        <f t="shared" si="34"/>
        <v>12071345124.49</v>
      </c>
      <c r="P68" s="24">
        <f t="shared" si="3"/>
        <v>0.79408728712541032</v>
      </c>
      <c r="Q68" s="49">
        <f t="shared" si="34"/>
        <v>3130189165.5100002</v>
      </c>
      <c r="R68" s="24">
        <f t="shared" si="5"/>
        <v>0.20591271287458973</v>
      </c>
    </row>
    <row r="69" spans="1:18" ht="31.95" customHeight="1" x14ac:dyDescent="0.55000000000000004">
      <c r="A69" s="104"/>
      <c r="B69" s="26" t="s">
        <v>180</v>
      </c>
      <c r="C69" s="61" t="s">
        <v>181</v>
      </c>
      <c r="D69" s="50">
        <f>+D70</f>
        <v>8000000000</v>
      </c>
      <c r="E69" s="50">
        <f t="shared" ref="E69:Q70" si="35">+E70</f>
        <v>0</v>
      </c>
      <c r="F69" s="50">
        <f t="shared" si="35"/>
        <v>0</v>
      </c>
      <c r="G69" s="50">
        <f t="shared" si="35"/>
        <v>0</v>
      </c>
      <c r="H69" s="50">
        <f t="shared" si="35"/>
        <v>0</v>
      </c>
      <c r="I69" s="50">
        <f t="shared" si="35"/>
        <v>0</v>
      </c>
      <c r="J69" s="50">
        <f t="shared" si="35"/>
        <v>8000000000</v>
      </c>
      <c r="K69" s="50">
        <f t="shared" si="35"/>
        <v>0</v>
      </c>
      <c r="L69" s="50">
        <f t="shared" si="35"/>
        <v>0</v>
      </c>
      <c r="M69" s="27">
        <v>0</v>
      </c>
      <c r="N69" s="27">
        <v>0</v>
      </c>
      <c r="O69" s="50">
        <f t="shared" si="35"/>
        <v>0</v>
      </c>
      <c r="P69" s="27">
        <v>0</v>
      </c>
      <c r="Q69" s="50">
        <f t="shared" si="35"/>
        <v>8000000000</v>
      </c>
      <c r="R69" s="27">
        <f t="shared" si="5"/>
        <v>1</v>
      </c>
    </row>
    <row r="70" spans="1:18" s="25" customFormat="1" ht="31.95" customHeight="1" x14ac:dyDescent="0.55000000000000004">
      <c r="A70" s="104"/>
      <c r="B70" s="28" t="s">
        <v>182</v>
      </c>
      <c r="C70" s="28" t="s">
        <v>223</v>
      </c>
      <c r="D70" s="41">
        <f>+D71</f>
        <v>8000000000</v>
      </c>
      <c r="E70" s="41">
        <f t="shared" si="35"/>
        <v>0</v>
      </c>
      <c r="F70" s="41">
        <f t="shared" si="35"/>
        <v>0</v>
      </c>
      <c r="G70" s="41">
        <f t="shared" si="35"/>
        <v>0</v>
      </c>
      <c r="H70" s="41">
        <f t="shared" si="35"/>
        <v>0</v>
      </c>
      <c r="I70" s="41">
        <f t="shared" si="35"/>
        <v>0</v>
      </c>
      <c r="J70" s="41">
        <f t="shared" si="35"/>
        <v>8000000000</v>
      </c>
      <c r="K70" s="41">
        <f t="shared" si="35"/>
        <v>0</v>
      </c>
      <c r="L70" s="41">
        <f t="shared" si="35"/>
        <v>0</v>
      </c>
      <c r="M70" s="29">
        <v>0</v>
      </c>
      <c r="N70" s="29">
        <v>0</v>
      </c>
      <c r="O70" s="41">
        <f t="shared" si="35"/>
        <v>0</v>
      </c>
      <c r="P70" s="29">
        <v>0</v>
      </c>
      <c r="Q70" s="41">
        <f t="shared" si="35"/>
        <v>8000000000</v>
      </c>
      <c r="R70" s="29">
        <f t="shared" si="5"/>
        <v>1</v>
      </c>
    </row>
    <row r="71" spans="1:18" s="25" customFormat="1" ht="31.95" customHeight="1" x14ac:dyDescent="0.55000000000000004">
      <c r="A71" s="104"/>
      <c r="B71" s="28" t="s">
        <v>183</v>
      </c>
      <c r="C71" s="28" t="s">
        <v>224</v>
      </c>
      <c r="D71" s="41">
        <f>+SUM(D72:D73)</f>
        <v>8000000000</v>
      </c>
      <c r="E71" s="41">
        <f t="shared" ref="E71:Q71" si="36">+SUM(E72:E73)</f>
        <v>0</v>
      </c>
      <c r="F71" s="41">
        <f t="shared" si="36"/>
        <v>0</v>
      </c>
      <c r="G71" s="41">
        <f t="shared" si="36"/>
        <v>0</v>
      </c>
      <c r="H71" s="41">
        <f t="shared" si="36"/>
        <v>0</v>
      </c>
      <c r="I71" s="41">
        <f t="shared" si="36"/>
        <v>0</v>
      </c>
      <c r="J71" s="41">
        <f t="shared" si="36"/>
        <v>8000000000</v>
      </c>
      <c r="K71" s="41">
        <f t="shared" si="36"/>
        <v>0</v>
      </c>
      <c r="L71" s="41">
        <f t="shared" si="36"/>
        <v>0</v>
      </c>
      <c r="M71" s="29">
        <v>0</v>
      </c>
      <c r="N71" s="29">
        <v>0</v>
      </c>
      <c r="O71" s="41">
        <f t="shared" si="36"/>
        <v>0</v>
      </c>
      <c r="P71" s="29">
        <v>0</v>
      </c>
      <c r="Q71" s="41">
        <f t="shared" si="36"/>
        <v>8000000000</v>
      </c>
      <c r="R71" s="29">
        <f t="shared" si="5"/>
        <v>1</v>
      </c>
    </row>
    <row r="72" spans="1:18" ht="31.95" customHeight="1" x14ac:dyDescent="0.55000000000000004">
      <c r="A72" s="104"/>
      <c r="B72" s="30" t="s">
        <v>184</v>
      </c>
      <c r="C72" s="30" t="s">
        <v>225</v>
      </c>
      <c r="D72" s="42">
        <v>8000000000</v>
      </c>
      <c r="E72" s="42"/>
      <c r="F72" s="42"/>
      <c r="G72" s="42"/>
      <c r="H72" s="42"/>
      <c r="I72" s="42">
        <v>0</v>
      </c>
      <c r="J72" s="42">
        <v>8000000000</v>
      </c>
      <c r="K72" s="42"/>
      <c r="L72" s="42"/>
      <c r="M72" s="32">
        <v>0</v>
      </c>
      <c r="N72" s="32">
        <v>0</v>
      </c>
      <c r="O72" s="42">
        <v>0</v>
      </c>
      <c r="P72" s="32">
        <v>0</v>
      </c>
      <c r="Q72" s="42">
        <f t="shared" si="10"/>
        <v>8000000000</v>
      </c>
      <c r="R72" s="32">
        <f t="shared" si="5"/>
        <v>1</v>
      </c>
    </row>
    <row r="73" spans="1:18" ht="31.95" customHeight="1" x14ac:dyDescent="0.55000000000000004">
      <c r="A73" s="104"/>
      <c r="B73" s="30" t="s">
        <v>226</v>
      </c>
      <c r="C73" s="30" t="s">
        <v>227</v>
      </c>
      <c r="D73" s="42">
        <v>0</v>
      </c>
      <c r="E73" s="42"/>
      <c r="F73" s="42"/>
      <c r="G73" s="42"/>
      <c r="H73" s="42"/>
      <c r="I73" s="42">
        <v>0</v>
      </c>
      <c r="J73" s="42">
        <v>0</v>
      </c>
      <c r="K73" s="42"/>
      <c r="L73" s="42"/>
      <c r="M73" s="32">
        <v>0</v>
      </c>
      <c r="N73" s="32">
        <v>0</v>
      </c>
      <c r="O73" s="42">
        <v>0</v>
      </c>
      <c r="P73" s="32">
        <v>0</v>
      </c>
      <c r="Q73" s="42">
        <f t="shared" si="10"/>
        <v>0</v>
      </c>
      <c r="R73" s="32">
        <v>0</v>
      </c>
    </row>
    <row r="74" spans="1:18" ht="31.95" customHeight="1" x14ac:dyDescent="0.55000000000000004">
      <c r="A74" s="104"/>
      <c r="B74" s="26" t="s">
        <v>185</v>
      </c>
      <c r="C74" s="61" t="s">
        <v>186</v>
      </c>
      <c r="D74" s="50">
        <f>+D75</f>
        <v>230000000</v>
      </c>
      <c r="E74" s="50">
        <f t="shared" ref="E74:Q75" si="37">+E75</f>
        <v>0</v>
      </c>
      <c r="F74" s="50">
        <f t="shared" si="37"/>
        <v>0</v>
      </c>
      <c r="G74" s="50">
        <f t="shared" si="37"/>
        <v>0</v>
      </c>
      <c r="H74" s="50">
        <f t="shared" si="37"/>
        <v>0</v>
      </c>
      <c r="I74" s="50">
        <f t="shared" si="37"/>
        <v>0</v>
      </c>
      <c r="J74" s="50">
        <f t="shared" si="37"/>
        <v>230000000</v>
      </c>
      <c r="K74" s="50">
        <f t="shared" si="37"/>
        <v>0</v>
      </c>
      <c r="L74" s="50">
        <f t="shared" si="37"/>
        <v>222776040</v>
      </c>
      <c r="M74" s="27">
        <f t="shared" si="1"/>
        <v>0.96859147826086955</v>
      </c>
      <c r="N74" s="27">
        <f t="shared" si="2"/>
        <v>1</v>
      </c>
      <c r="O74" s="50">
        <f t="shared" si="37"/>
        <v>222776040</v>
      </c>
      <c r="P74" s="27">
        <f t="shared" si="3"/>
        <v>0.96859147826086955</v>
      </c>
      <c r="Q74" s="50">
        <f t="shared" si="37"/>
        <v>7223960</v>
      </c>
      <c r="R74" s="27">
        <f t="shared" si="5"/>
        <v>3.1408521739130432E-2</v>
      </c>
    </row>
    <row r="75" spans="1:18" s="25" customFormat="1" ht="31.95" customHeight="1" x14ac:dyDescent="0.55000000000000004">
      <c r="A75" s="104"/>
      <c r="B75" s="28" t="s">
        <v>187</v>
      </c>
      <c r="C75" s="28" t="s">
        <v>188</v>
      </c>
      <c r="D75" s="41">
        <f>+D76</f>
        <v>230000000</v>
      </c>
      <c r="E75" s="41">
        <f t="shared" si="37"/>
        <v>0</v>
      </c>
      <c r="F75" s="41">
        <f t="shared" si="37"/>
        <v>0</v>
      </c>
      <c r="G75" s="41">
        <f t="shared" si="37"/>
        <v>0</v>
      </c>
      <c r="H75" s="41">
        <f t="shared" si="37"/>
        <v>0</v>
      </c>
      <c r="I75" s="41">
        <f t="shared" si="37"/>
        <v>0</v>
      </c>
      <c r="J75" s="41">
        <f t="shared" si="37"/>
        <v>230000000</v>
      </c>
      <c r="K75" s="41">
        <f t="shared" si="37"/>
        <v>0</v>
      </c>
      <c r="L75" s="41">
        <f t="shared" si="37"/>
        <v>222776040</v>
      </c>
      <c r="M75" s="29">
        <f t="shared" si="1"/>
        <v>0.96859147826086955</v>
      </c>
      <c r="N75" s="29">
        <f t="shared" si="2"/>
        <v>1</v>
      </c>
      <c r="O75" s="41">
        <f t="shared" si="37"/>
        <v>222776040</v>
      </c>
      <c r="P75" s="29">
        <f t="shared" si="3"/>
        <v>0.96859147826086955</v>
      </c>
      <c r="Q75" s="41">
        <f t="shared" si="37"/>
        <v>7223960</v>
      </c>
      <c r="R75" s="29">
        <f t="shared" si="5"/>
        <v>3.1408521739130432E-2</v>
      </c>
    </row>
    <row r="76" spans="1:18" ht="31.95" customHeight="1" x14ac:dyDescent="0.55000000000000004">
      <c r="A76" s="104"/>
      <c r="B76" s="30" t="s">
        <v>189</v>
      </c>
      <c r="C76" s="30" t="s">
        <v>228</v>
      </c>
      <c r="D76" s="42">
        <v>230000000</v>
      </c>
      <c r="E76" s="42"/>
      <c r="F76" s="42"/>
      <c r="G76" s="42"/>
      <c r="H76" s="42"/>
      <c r="I76" s="42">
        <v>0</v>
      </c>
      <c r="J76" s="42">
        <v>230000000</v>
      </c>
      <c r="K76" s="42"/>
      <c r="L76" s="42">
        <v>222776040</v>
      </c>
      <c r="M76" s="32">
        <f t="shared" ref="M76:M90" si="38">+L76/J76</f>
        <v>0.96859147826086955</v>
      </c>
      <c r="N76" s="32">
        <f t="shared" ref="N76:N90" si="39">+L76/O76</f>
        <v>1</v>
      </c>
      <c r="O76" s="42">
        <v>222776040</v>
      </c>
      <c r="P76" s="32">
        <f t="shared" ref="P76:P90" si="40">+O76/J76</f>
        <v>0.96859147826086955</v>
      </c>
      <c r="Q76" s="42">
        <f t="shared" si="10"/>
        <v>7223960</v>
      </c>
      <c r="R76" s="32">
        <f t="shared" ref="R76:R90" si="41">+Q76/J76</f>
        <v>3.1408521739130432E-2</v>
      </c>
    </row>
    <row r="77" spans="1:18" ht="31.95" customHeight="1" x14ac:dyDescent="0.55000000000000004">
      <c r="A77" s="104"/>
      <c r="B77" s="26" t="s">
        <v>190</v>
      </c>
      <c r="C77" s="61" t="s">
        <v>229</v>
      </c>
      <c r="D77" s="50">
        <f>+D78+D79</f>
        <v>4212437633</v>
      </c>
      <c r="E77" s="50">
        <f t="shared" ref="E77:Q77" si="42">+E78+E79</f>
        <v>0</v>
      </c>
      <c r="F77" s="50">
        <f t="shared" si="42"/>
        <v>0</v>
      </c>
      <c r="G77" s="50">
        <f t="shared" si="42"/>
        <v>0</v>
      </c>
      <c r="H77" s="50">
        <f t="shared" si="42"/>
        <v>0</v>
      </c>
      <c r="I77" s="50">
        <f t="shared" si="42"/>
        <v>0</v>
      </c>
      <c r="J77" s="50">
        <f t="shared" si="42"/>
        <v>4212437633</v>
      </c>
      <c r="K77" s="50">
        <f t="shared" si="42"/>
        <v>431823417</v>
      </c>
      <c r="L77" s="50">
        <f t="shared" si="42"/>
        <v>4217964502.9999995</v>
      </c>
      <c r="M77" s="27">
        <f t="shared" si="38"/>
        <v>1.0013120360421961</v>
      </c>
      <c r="N77" s="27">
        <f t="shared" si="39"/>
        <v>1</v>
      </c>
      <c r="O77" s="50">
        <f t="shared" si="42"/>
        <v>4217964502.9999995</v>
      </c>
      <c r="P77" s="27">
        <f t="shared" si="40"/>
        <v>1.0013120360421961</v>
      </c>
      <c r="Q77" s="50">
        <f t="shared" si="42"/>
        <v>-5526869.9999995232</v>
      </c>
      <c r="R77" s="27">
        <f t="shared" si="41"/>
        <v>-1.3120360421961701E-3</v>
      </c>
    </row>
    <row r="78" spans="1:18" ht="31.95" customHeight="1" x14ac:dyDescent="0.55000000000000004">
      <c r="A78" s="104"/>
      <c r="B78" s="30" t="s">
        <v>191</v>
      </c>
      <c r="C78" s="30" t="s">
        <v>230</v>
      </c>
      <c r="D78" s="42">
        <v>602624732</v>
      </c>
      <c r="E78" s="42"/>
      <c r="F78" s="42"/>
      <c r="G78" s="42"/>
      <c r="H78" s="42"/>
      <c r="I78" s="42">
        <v>0</v>
      </c>
      <c r="J78" s="42">
        <v>602624732</v>
      </c>
      <c r="K78" s="42"/>
      <c r="L78" s="42">
        <v>1203592199</v>
      </c>
      <c r="M78" s="32">
        <f t="shared" si="38"/>
        <v>1.9972499220294198</v>
      </c>
      <c r="N78" s="32">
        <f t="shared" si="39"/>
        <v>1</v>
      </c>
      <c r="O78" s="42">
        <v>1203592199</v>
      </c>
      <c r="P78" s="32">
        <f t="shared" si="40"/>
        <v>1.9972499220294198</v>
      </c>
      <c r="Q78" s="42">
        <f t="shared" si="10"/>
        <v>-600967467</v>
      </c>
      <c r="R78" s="32">
        <f t="shared" si="41"/>
        <v>-0.99724992202941976</v>
      </c>
    </row>
    <row r="79" spans="1:18" s="25" customFormat="1" ht="31.95" customHeight="1" x14ac:dyDescent="0.55000000000000004">
      <c r="A79" s="104"/>
      <c r="B79" s="28" t="s">
        <v>400</v>
      </c>
      <c r="C79" s="28" t="s">
        <v>423</v>
      </c>
      <c r="D79" s="41">
        <f>+SUM(D80:D81)</f>
        <v>3609812901</v>
      </c>
      <c r="E79" s="41">
        <f t="shared" ref="E79:Q79" si="43">+SUM(E80:E81)</f>
        <v>0</v>
      </c>
      <c r="F79" s="41">
        <f t="shared" si="43"/>
        <v>0</v>
      </c>
      <c r="G79" s="41">
        <f t="shared" si="43"/>
        <v>0</v>
      </c>
      <c r="H79" s="41">
        <f t="shared" si="43"/>
        <v>0</v>
      </c>
      <c r="I79" s="41">
        <f t="shared" si="43"/>
        <v>0</v>
      </c>
      <c r="J79" s="41">
        <f t="shared" si="43"/>
        <v>3609812901</v>
      </c>
      <c r="K79" s="41">
        <f t="shared" si="43"/>
        <v>431823417</v>
      </c>
      <c r="L79" s="41">
        <f t="shared" si="43"/>
        <v>3014372303.9999995</v>
      </c>
      <c r="M79" s="29">
        <f t="shared" si="38"/>
        <v>0.8350494573181203</v>
      </c>
      <c r="N79" s="29">
        <f t="shared" si="39"/>
        <v>1</v>
      </c>
      <c r="O79" s="41">
        <f t="shared" si="43"/>
        <v>3014372303.9999995</v>
      </c>
      <c r="P79" s="29">
        <f t="shared" si="40"/>
        <v>0.8350494573181203</v>
      </c>
      <c r="Q79" s="41">
        <f t="shared" si="43"/>
        <v>595440597.00000048</v>
      </c>
      <c r="R79" s="29">
        <f t="shared" si="41"/>
        <v>0.1649505426818797</v>
      </c>
    </row>
    <row r="80" spans="1:18" ht="31.95" customHeight="1" x14ac:dyDescent="0.55000000000000004">
      <c r="A80" s="104"/>
      <c r="B80" s="30" t="s">
        <v>401</v>
      </c>
      <c r="C80" s="30" t="s">
        <v>233</v>
      </c>
      <c r="D80" s="42">
        <v>3525684364</v>
      </c>
      <c r="E80" s="42"/>
      <c r="F80" s="42"/>
      <c r="G80" s="42"/>
      <c r="H80" s="42"/>
      <c r="I80" s="42">
        <v>0</v>
      </c>
      <c r="J80" s="42">
        <v>3525684364</v>
      </c>
      <c r="K80" s="42">
        <v>426818648</v>
      </c>
      <c r="L80" s="42">
        <v>2956216441.9999995</v>
      </c>
      <c r="M80" s="32">
        <f t="shared" si="38"/>
        <v>0.83848017485208992</v>
      </c>
      <c r="N80" s="32">
        <f t="shared" si="39"/>
        <v>1</v>
      </c>
      <c r="O80" s="42">
        <v>2956216441.9999995</v>
      </c>
      <c r="P80" s="32">
        <f t="shared" si="40"/>
        <v>0.83848017485208992</v>
      </c>
      <c r="Q80" s="42">
        <f t="shared" si="10"/>
        <v>569467922.00000048</v>
      </c>
      <c r="R80" s="32">
        <f t="shared" si="41"/>
        <v>0.16151982514791005</v>
      </c>
    </row>
    <row r="81" spans="1:19" ht="31.95" customHeight="1" x14ac:dyDescent="0.55000000000000004">
      <c r="A81" s="104"/>
      <c r="B81" s="30" t="s">
        <v>402</v>
      </c>
      <c r="C81" s="30" t="s">
        <v>195</v>
      </c>
      <c r="D81" s="42">
        <v>84128537</v>
      </c>
      <c r="E81" s="42"/>
      <c r="F81" s="42"/>
      <c r="G81" s="42"/>
      <c r="H81" s="42"/>
      <c r="I81" s="42">
        <v>0</v>
      </c>
      <c r="J81" s="42">
        <v>84128537</v>
      </c>
      <c r="K81" s="42">
        <v>5004769</v>
      </c>
      <c r="L81" s="42">
        <v>58155862</v>
      </c>
      <c r="M81" s="32">
        <f t="shared" si="38"/>
        <v>0.69127390150621537</v>
      </c>
      <c r="N81" s="32">
        <f t="shared" si="39"/>
        <v>1</v>
      </c>
      <c r="O81" s="42">
        <v>58155862</v>
      </c>
      <c r="P81" s="32">
        <f t="shared" si="40"/>
        <v>0.69127390150621537</v>
      </c>
      <c r="Q81" s="42">
        <f t="shared" si="10"/>
        <v>25972675</v>
      </c>
      <c r="R81" s="32">
        <f t="shared" si="41"/>
        <v>0.30872609849378457</v>
      </c>
    </row>
    <row r="82" spans="1:19" ht="31.95" customHeight="1" x14ac:dyDescent="0.55000000000000004">
      <c r="A82" s="104"/>
      <c r="B82" s="26" t="s">
        <v>403</v>
      </c>
      <c r="C82" s="61" t="s">
        <v>424</v>
      </c>
      <c r="D82" s="50">
        <f>+D83</f>
        <v>2759096657</v>
      </c>
      <c r="E82" s="50">
        <f t="shared" ref="E82:Q82" si="44">+E83</f>
        <v>0</v>
      </c>
      <c r="F82" s="50">
        <f t="shared" si="44"/>
        <v>0</v>
      </c>
      <c r="G82" s="50">
        <f t="shared" si="44"/>
        <v>0</v>
      </c>
      <c r="H82" s="50">
        <f t="shared" si="44"/>
        <v>0</v>
      </c>
      <c r="I82" s="50">
        <f t="shared" si="44"/>
        <v>0</v>
      </c>
      <c r="J82" s="50">
        <f t="shared" si="44"/>
        <v>2759096657</v>
      </c>
      <c r="K82" s="50">
        <f t="shared" si="44"/>
        <v>109954086</v>
      </c>
      <c r="L82" s="50">
        <f t="shared" si="44"/>
        <v>7630604581.4899998</v>
      </c>
      <c r="M82" s="27">
        <f t="shared" si="38"/>
        <v>2.7656169863171272</v>
      </c>
      <c r="N82" s="27">
        <f t="shared" si="39"/>
        <v>1</v>
      </c>
      <c r="O82" s="50">
        <f t="shared" si="44"/>
        <v>7630604581.4899998</v>
      </c>
      <c r="P82" s="27">
        <f t="shared" si="40"/>
        <v>2.7656169863171272</v>
      </c>
      <c r="Q82" s="50">
        <f t="shared" si="44"/>
        <v>-4871507924.4899998</v>
      </c>
      <c r="R82" s="27">
        <f t="shared" si="41"/>
        <v>-1.7656169863171269</v>
      </c>
    </row>
    <row r="83" spans="1:19" s="25" customFormat="1" ht="31.95" customHeight="1" x14ac:dyDescent="0.55000000000000004">
      <c r="A83" s="104"/>
      <c r="B83" s="28" t="s">
        <v>404</v>
      </c>
      <c r="C83" s="28" t="s">
        <v>405</v>
      </c>
      <c r="D83" s="41">
        <f>+SUM(D84:D88)</f>
        <v>2759096657</v>
      </c>
      <c r="E83" s="41">
        <f t="shared" ref="E83:Q83" si="45">+SUM(E84:E88)</f>
        <v>0</v>
      </c>
      <c r="F83" s="41">
        <f t="shared" si="45"/>
        <v>0</v>
      </c>
      <c r="G83" s="41">
        <f t="shared" si="45"/>
        <v>0</v>
      </c>
      <c r="H83" s="41">
        <f t="shared" si="45"/>
        <v>0</v>
      </c>
      <c r="I83" s="41">
        <f t="shared" si="45"/>
        <v>0</v>
      </c>
      <c r="J83" s="41">
        <f t="shared" si="45"/>
        <v>2759096657</v>
      </c>
      <c r="K83" s="41">
        <f t="shared" si="45"/>
        <v>109954086</v>
      </c>
      <c r="L83" s="41">
        <f t="shared" si="45"/>
        <v>7630604581.4899998</v>
      </c>
      <c r="M83" s="29">
        <f t="shared" si="38"/>
        <v>2.7656169863171272</v>
      </c>
      <c r="N83" s="29">
        <f t="shared" si="39"/>
        <v>1</v>
      </c>
      <c r="O83" s="41">
        <f t="shared" si="45"/>
        <v>7630604581.4899998</v>
      </c>
      <c r="P83" s="29">
        <f t="shared" si="40"/>
        <v>2.7656169863171272</v>
      </c>
      <c r="Q83" s="41">
        <f t="shared" si="45"/>
        <v>-4871507924.4899998</v>
      </c>
      <c r="R83" s="29">
        <f t="shared" si="41"/>
        <v>-1.7656169863171269</v>
      </c>
    </row>
    <row r="84" spans="1:19" ht="31.95" customHeight="1" x14ac:dyDescent="0.55000000000000004">
      <c r="A84" s="104"/>
      <c r="B84" s="30" t="s">
        <v>406</v>
      </c>
      <c r="C84" s="30" t="s">
        <v>231</v>
      </c>
      <c r="D84" s="42">
        <v>97973754</v>
      </c>
      <c r="E84" s="42"/>
      <c r="F84" s="42"/>
      <c r="G84" s="42"/>
      <c r="H84" s="42"/>
      <c r="I84" s="42">
        <v>0</v>
      </c>
      <c r="J84" s="42">
        <v>97973754</v>
      </c>
      <c r="K84" s="42">
        <v>1175780</v>
      </c>
      <c r="L84" s="42">
        <v>340309990.49000025</v>
      </c>
      <c r="M84" s="32">
        <f t="shared" si="38"/>
        <v>3.4734811783368049</v>
      </c>
      <c r="N84" s="32">
        <f t="shared" si="39"/>
        <v>1</v>
      </c>
      <c r="O84" s="42">
        <v>340309990.49000025</v>
      </c>
      <c r="P84" s="32">
        <f t="shared" si="40"/>
        <v>3.4734811783368049</v>
      </c>
      <c r="Q84" s="42">
        <f t="shared" ref="Q84:Q89" si="46">+J84-L84</f>
        <v>-242336236.49000025</v>
      </c>
      <c r="R84" s="32">
        <f t="shared" si="41"/>
        <v>-2.4734811783368049</v>
      </c>
    </row>
    <row r="85" spans="1:19" ht="31.95" customHeight="1" x14ac:dyDescent="0.55000000000000004">
      <c r="A85" s="104"/>
      <c r="B85" s="30" t="s">
        <v>407</v>
      </c>
      <c r="C85" s="30" t="s">
        <v>232</v>
      </c>
      <c r="D85" s="42">
        <v>5529379</v>
      </c>
      <c r="E85" s="42"/>
      <c r="F85" s="42"/>
      <c r="G85" s="42"/>
      <c r="H85" s="42"/>
      <c r="I85" s="42">
        <v>0</v>
      </c>
      <c r="J85" s="42">
        <v>5529379</v>
      </c>
      <c r="K85" s="42">
        <v>0</v>
      </c>
      <c r="L85" s="42">
        <v>7436872</v>
      </c>
      <c r="M85" s="32">
        <f t="shared" si="38"/>
        <v>1.3449741824534003</v>
      </c>
      <c r="N85" s="32">
        <f t="shared" si="39"/>
        <v>1</v>
      </c>
      <c r="O85" s="42">
        <v>7436872</v>
      </c>
      <c r="P85" s="32">
        <f t="shared" si="40"/>
        <v>1.3449741824534003</v>
      </c>
      <c r="Q85" s="42">
        <f t="shared" si="46"/>
        <v>-1907493</v>
      </c>
      <c r="R85" s="32">
        <f t="shared" si="41"/>
        <v>-0.34497418245340028</v>
      </c>
    </row>
    <row r="86" spans="1:19" ht="31.95" customHeight="1" x14ac:dyDescent="0.55000000000000004">
      <c r="A86" s="104"/>
      <c r="B86" s="30" t="s">
        <v>408</v>
      </c>
      <c r="C86" s="30" t="s">
        <v>192</v>
      </c>
      <c r="D86" s="42">
        <v>41555823</v>
      </c>
      <c r="E86" s="42"/>
      <c r="F86" s="42"/>
      <c r="G86" s="42"/>
      <c r="H86" s="42"/>
      <c r="I86" s="42">
        <v>0</v>
      </c>
      <c r="J86" s="42">
        <v>41555823</v>
      </c>
      <c r="K86" s="42"/>
      <c r="L86" s="42">
        <v>140546</v>
      </c>
      <c r="M86" s="32">
        <f t="shared" si="38"/>
        <v>3.3821012280276582E-3</v>
      </c>
      <c r="N86" s="32">
        <f t="shared" si="39"/>
        <v>1</v>
      </c>
      <c r="O86" s="42">
        <v>140546</v>
      </c>
      <c r="P86" s="32">
        <f t="shared" si="40"/>
        <v>3.3821012280276582E-3</v>
      </c>
      <c r="Q86" s="42">
        <f t="shared" si="46"/>
        <v>41415277</v>
      </c>
      <c r="R86" s="32">
        <f t="shared" si="41"/>
        <v>0.99661789877197238</v>
      </c>
    </row>
    <row r="87" spans="1:19" ht="31.95" customHeight="1" x14ac:dyDescent="0.55000000000000004">
      <c r="A87" s="104"/>
      <c r="B87" s="30" t="s">
        <v>409</v>
      </c>
      <c r="C87" s="30" t="s">
        <v>193</v>
      </c>
      <c r="D87" s="42">
        <v>1263068163</v>
      </c>
      <c r="E87" s="42"/>
      <c r="F87" s="42"/>
      <c r="G87" s="42"/>
      <c r="H87" s="42"/>
      <c r="I87" s="42">
        <v>0</v>
      </c>
      <c r="J87" s="42">
        <v>1263068163</v>
      </c>
      <c r="K87" s="42">
        <v>108778306</v>
      </c>
      <c r="L87" s="42">
        <v>5710774147</v>
      </c>
      <c r="M87" s="32">
        <f t="shared" si="38"/>
        <v>4.5213507190585407</v>
      </c>
      <c r="N87" s="32">
        <f t="shared" si="39"/>
        <v>1</v>
      </c>
      <c r="O87" s="42">
        <v>5710774147</v>
      </c>
      <c r="P87" s="32">
        <f t="shared" si="40"/>
        <v>4.5213507190585407</v>
      </c>
      <c r="Q87" s="42">
        <f t="shared" si="46"/>
        <v>-4447705984</v>
      </c>
      <c r="R87" s="32">
        <f t="shared" si="41"/>
        <v>-3.5213507190585407</v>
      </c>
    </row>
    <row r="88" spans="1:19" ht="31.95" customHeight="1" x14ac:dyDescent="0.55000000000000004">
      <c r="A88" s="104"/>
      <c r="B88" s="30" t="s">
        <v>410</v>
      </c>
      <c r="C88" s="30" t="s">
        <v>194</v>
      </c>
      <c r="D88" s="42">
        <v>1350969538</v>
      </c>
      <c r="E88" s="42"/>
      <c r="F88" s="42"/>
      <c r="G88" s="42"/>
      <c r="H88" s="42"/>
      <c r="I88" s="42">
        <v>0</v>
      </c>
      <c r="J88" s="42">
        <v>1350969538</v>
      </c>
      <c r="K88" s="42"/>
      <c r="L88" s="42">
        <v>1571943026</v>
      </c>
      <c r="M88" s="32">
        <f t="shared" si="38"/>
        <v>1.1635665955334071</v>
      </c>
      <c r="N88" s="32">
        <f t="shared" si="39"/>
        <v>1</v>
      </c>
      <c r="O88" s="42">
        <v>1571943026</v>
      </c>
      <c r="P88" s="32">
        <f t="shared" si="40"/>
        <v>1.1635665955334071</v>
      </c>
      <c r="Q88" s="42">
        <f t="shared" si="46"/>
        <v>-220973488</v>
      </c>
      <c r="R88" s="32">
        <f t="shared" si="41"/>
        <v>-0.16356659553340722</v>
      </c>
    </row>
    <row r="89" spans="1:19" ht="3" customHeight="1" x14ac:dyDescent="0.55000000000000004">
      <c r="A89" s="104"/>
      <c r="B89" s="75"/>
      <c r="C89" s="76"/>
      <c r="D89" s="97"/>
      <c r="E89" s="97"/>
      <c r="F89" s="97"/>
      <c r="G89" s="97"/>
      <c r="H89" s="97"/>
      <c r="I89" s="97">
        <v>0</v>
      </c>
      <c r="J89" s="97"/>
      <c r="K89" s="97"/>
      <c r="L89" s="97"/>
      <c r="M89" s="77" t="e">
        <f t="shared" si="38"/>
        <v>#DIV/0!</v>
      </c>
      <c r="N89" s="77" t="e">
        <f t="shared" si="39"/>
        <v>#DIV/0!</v>
      </c>
      <c r="O89" s="97"/>
      <c r="P89" s="77" t="e">
        <f t="shared" si="40"/>
        <v>#DIV/0!</v>
      </c>
      <c r="Q89" s="97">
        <f t="shared" si="46"/>
        <v>0</v>
      </c>
      <c r="R89" s="77" t="e">
        <f t="shared" si="41"/>
        <v>#DIV/0!</v>
      </c>
    </row>
    <row r="90" spans="1:19" s="25" customFormat="1" ht="29.1" customHeight="1" x14ac:dyDescent="0.55000000000000004">
      <c r="A90" s="104"/>
      <c r="B90" s="78" t="s">
        <v>432</v>
      </c>
      <c r="C90" s="79" t="s">
        <v>246</v>
      </c>
      <c r="D90" s="113">
        <f>+D24+D26+D28+D30+D32+D34+D36+D38+D40+D42+D44+D46+D48+D50+D52+D54+D56+D58</f>
        <v>28330575847</v>
      </c>
      <c r="E90" s="113">
        <f t="shared" ref="E90:Q90" si="47">+E24+E26+E28+E30+E32+E34+E36+E38+E40+E42+E44+E46+E48+E50+E52+E54+E56+E58</f>
        <v>0</v>
      </c>
      <c r="F90" s="113">
        <f t="shared" si="47"/>
        <v>0</v>
      </c>
      <c r="G90" s="113">
        <f t="shared" si="47"/>
        <v>0</v>
      </c>
      <c r="H90" s="113">
        <f t="shared" si="47"/>
        <v>0</v>
      </c>
      <c r="I90" s="113">
        <f t="shared" si="47"/>
        <v>0</v>
      </c>
      <c r="J90" s="113">
        <f t="shared" si="47"/>
        <v>28330575847</v>
      </c>
      <c r="K90" s="113">
        <f t="shared" si="47"/>
        <v>6997665183</v>
      </c>
      <c r="L90" s="113">
        <f t="shared" si="47"/>
        <v>32177741061</v>
      </c>
      <c r="M90" s="80">
        <f t="shared" si="38"/>
        <v>1.1357955177041481</v>
      </c>
      <c r="N90" s="80">
        <f t="shared" si="39"/>
        <v>1</v>
      </c>
      <c r="O90" s="113">
        <f t="shared" si="47"/>
        <v>32177741061</v>
      </c>
      <c r="P90" s="80">
        <f t="shared" si="40"/>
        <v>1.1357955177041481</v>
      </c>
      <c r="Q90" s="113">
        <f t="shared" si="47"/>
        <v>-3847165214</v>
      </c>
      <c r="R90" s="80">
        <f t="shared" si="41"/>
        <v>-0.13579551770414813</v>
      </c>
    </row>
    <row r="91" spans="1:19" s="118" customFormat="1" ht="32.4" x14ac:dyDescent="0.55000000000000004">
      <c r="A91" s="104"/>
      <c r="B91" s="114"/>
      <c r="C91" s="114"/>
      <c r="D91" s="173"/>
      <c r="E91" s="173"/>
      <c r="F91" s="173"/>
      <c r="G91" s="173"/>
      <c r="H91" s="173"/>
      <c r="I91" s="115"/>
      <c r="J91" s="115"/>
      <c r="K91" s="174"/>
      <c r="L91" s="174"/>
      <c r="M91" s="121"/>
      <c r="N91" s="121"/>
      <c r="O91" s="174"/>
      <c r="P91" s="116"/>
      <c r="Q91" s="115">
        <f>+L90-O90</f>
        <v>0</v>
      </c>
      <c r="R91" s="117"/>
      <c r="S91" s="36"/>
    </row>
    <row r="92" spans="1:19" s="118" customFormat="1" ht="32.4" x14ac:dyDescent="0.55000000000000004">
      <c r="A92" s="104"/>
      <c r="B92" s="114"/>
      <c r="C92" s="114"/>
      <c r="D92" s="173"/>
      <c r="E92" s="173"/>
      <c r="F92" s="173"/>
      <c r="G92" s="173"/>
      <c r="H92" s="173"/>
      <c r="I92" s="115"/>
      <c r="J92" s="115"/>
      <c r="K92" s="115"/>
      <c r="L92" s="115"/>
      <c r="M92" s="116"/>
      <c r="N92" s="116"/>
      <c r="O92" s="115"/>
      <c r="P92" s="116"/>
      <c r="Q92" s="115">
        <f>+J11-L11-Q11</f>
        <v>0</v>
      </c>
      <c r="R92" s="117"/>
      <c r="S92" s="36"/>
    </row>
    <row r="93" spans="1:19" s="40" customFormat="1" ht="42.6" x14ac:dyDescent="0.65">
      <c r="A93" s="51"/>
      <c r="B93" s="37"/>
      <c r="C93" s="37"/>
      <c r="D93" s="175"/>
      <c r="E93" s="175"/>
      <c r="F93" s="175"/>
      <c r="G93" s="175"/>
      <c r="H93" s="175"/>
      <c r="I93" s="44"/>
      <c r="J93" s="44"/>
      <c r="K93" s="44"/>
      <c r="L93" s="44"/>
      <c r="M93" s="38"/>
      <c r="N93" s="38"/>
      <c r="O93" s="44"/>
      <c r="P93" s="38"/>
      <c r="Q93" s="115"/>
      <c r="R93" s="102"/>
      <c r="S93" s="39"/>
    </row>
    <row r="94" spans="1:19" s="40" customFormat="1" ht="42.6" x14ac:dyDescent="0.65">
      <c r="A94" s="51"/>
      <c r="B94" s="37"/>
      <c r="C94" s="37" t="s">
        <v>449</v>
      </c>
      <c r="D94" s="175"/>
      <c r="E94" s="175"/>
      <c r="F94" s="175"/>
      <c r="G94" s="175"/>
      <c r="H94" s="175"/>
      <c r="I94" s="44"/>
      <c r="J94" s="44"/>
      <c r="K94" s="44"/>
      <c r="L94" s="44"/>
      <c r="M94" s="38"/>
      <c r="N94" s="38"/>
      <c r="O94" s="44"/>
      <c r="P94" s="38"/>
      <c r="Q94" s="44"/>
      <c r="R94" s="102"/>
      <c r="S94" s="39"/>
    </row>
    <row r="95" spans="1:19" s="40" customFormat="1" ht="42.6" x14ac:dyDescent="0.65">
      <c r="A95" s="51"/>
      <c r="B95" s="37"/>
      <c r="C95" s="37" t="s">
        <v>136</v>
      </c>
      <c r="D95" s="175"/>
      <c r="E95" s="175"/>
      <c r="F95" s="175"/>
      <c r="G95" s="175"/>
      <c r="H95" s="175"/>
      <c r="I95" s="44"/>
      <c r="J95" s="44"/>
      <c r="K95" s="44"/>
      <c r="L95" s="44"/>
      <c r="M95" s="38"/>
      <c r="N95" s="38"/>
      <c r="O95" s="44"/>
      <c r="P95" s="38"/>
      <c r="Q95" s="44"/>
      <c r="R95" s="102"/>
      <c r="S95" s="39"/>
    </row>
    <row r="96" spans="1:19" s="40" customFormat="1" ht="42.6" x14ac:dyDescent="0.65">
      <c r="A96" s="51"/>
      <c r="B96" s="37"/>
      <c r="C96" s="37" t="s">
        <v>137</v>
      </c>
      <c r="D96" s="175"/>
      <c r="E96" s="175"/>
      <c r="F96" s="175"/>
      <c r="G96" s="175"/>
      <c r="H96" s="175"/>
      <c r="I96" s="44"/>
      <c r="J96" s="44"/>
      <c r="K96" s="44"/>
      <c r="L96" s="44"/>
      <c r="M96" s="38"/>
      <c r="N96" s="38"/>
      <c r="O96" s="44"/>
      <c r="P96" s="38"/>
      <c r="Q96" s="44"/>
      <c r="R96" s="102"/>
      <c r="S96" s="39"/>
    </row>
    <row r="97" spans="1:19" s="40" customFormat="1" ht="42.6" x14ac:dyDescent="0.65">
      <c r="A97" s="51"/>
      <c r="B97" s="37"/>
      <c r="C97" s="37"/>
      <c r="D97" s="175"/>
      <c r="E97" s="175"/>
      <c r="F97" s="175"/>
      <c r="G97" s="175"/>
      <c r="H97" s="175"/>
      <c r="I97" s="44"/>
      <c r="J97" s="44"/>
      <c r="K97" s="44"/>
      <c r="L97" s="44"/>
      <c r="M97" s="38"/>
      <c r="N97" s="38"/>
      <c r="O97" s="44"/>
      <c r="P97" s="38"/>
      <c r="Q97" s="44"/>
      <c r="R97" s="102"/>
      <c r="S97" s="39"/>
    </row>
    <row r="98" spans="1:19" s="40" customFormat="1" ht="42.6" x14ac:dyDescent="0.65">
      <c r="A98" s="51"/>
      <c r="B98" s="37"/>
      <c r="C98" s="37"/>
      <c r="D98" s="175"/>
      <c r="E98" s="175"/>
      <c r="F98" s="175"/>
      <c r="G98" s="175"/>
      <c r="H98" s="175"/>
      <c r="I98" s="44"/>
      <c r="J98" s="44"/>
      <c r="K98" s="44"/>
      <c r="L98" s="44"/>
      <c r="M98" s="38"/>
      <c r="N98" s="38"/>
      <c r="O98" s="44"/>
      <c r="P98" s="38"/>
      <c r="Q98" s="44"/>
      <c r="R98" s="102"/>
      <c r="S98" s="39"/>
    </row>
    <row r="99" spans="1:19" s="40" customFormat="1" ht="42.6" x14ac:dyDescent="0.65">
      <c r="A99" s="51"/>
      <c r="B99" s="37"/>
      <c r="C99" s="37"/>
      <c r="D99" s="175"/>
      <c r="E99" s="175"/>
      <c r="F99" s="175"/>
      <c r="G99" s="175"/>
      <c r="H99" s="175"/>
      <c r="I99" s="44"/>
      <c r="J99" s="44"/>
      <c r="K99" s="44"/>
      <c r="L99" s="44"/>
      <c r="M99" s="38"/>
      <c r="N99" s="38"/>
      <c r="O99" s="44"/>
      <c r="P99" s="38"/>
      <c r="Q99" s="44"/>
      <c r="R99" s="102"/>
      <c r="S99" s="39"/>
    </row>
    <row r="100" spans="1:19" s="40" customFormat="1" ht="42.6" x14ac:dyDescent="0.65">
      <c r="A100" s="51"/>
      <c r="B100" s="37"/>
      <c r="C100" s="37" t="s">
        <v>470</v>
      </c>
      <c r="D100" s="175"/>
      <c r="E100" s="175"/>
      <c r="F100" s="175"/>
      <c r="G100" s="175"/>
      <c r="H100" s="175"/>
      <c r="I100" s="44"/>
      <c r="J100" s="44"/>
      <c r="K100" s="44"/>
      <c r="L100" s="44"/>
      <c r="M100" s="38"/>
      <c r="N100" s="38"/>
      <c r="O100" s="44"/>
      <c r="P100" s="38"/>
      <c r="Q100" s="44"/>
      <c r="R100" s="102"/>
      <c r="S100" s="39"/>
    </row>
    <row r="101" spans="1:19" s="40" customFormat="1" ht="42.6" x14ac:dyDescent="0.65">
      <c r="A101" s="51"/>
      <c r="B101" s="37"/>
      <c r="C101" s="37" t="s">
        <v>446</v>
      </c>
      <c r="D101" s="175"/>
      <c r="E101" s="175"/>
      <c r="F101" s="175"/>
      <c r="G101" s="175"/>
      <c r="H101" s="175"/>
      <c r="I101" s="44"/>
      <c r="J101" s="44"/>
      <c r="K101" s="44"/>
      <c r="L101" s="44"/>
      <c r="M101" s="38"/>
      <c r="N101" s="38"/>
      <c r="O101" s="44"/>
      <c r="P101" s="38"/>
      <c r="Q101" s="44"/>
      <c r="R101" s="102"/>
      <c r="S101" s="39"/>
    </row>
    <row r="102" spans="1:19" s="40" customFormat="1" ht="42.6" x14ac:dyDescent="0.65">
      <c r="A102" s="51"/>
      <c r="B102" s="37"/>
      <c r="C102" s="37" t="s">
        <v>138</v>
      </c>
      <c r="D102" s="175"/>
      <c r="E102" s="175"/>
      <c r="F102" s="175"/>
      <c r="G102" s="175"/>
      <c r="H102" s="175"/>
      <c r="I102" s="44"/>
      <c r="J102" s="44"/>
      <c r="K102" s="44"/>
      <c r="L102" s="44"/>
      <c r="M102" s="38"/>
      <c r="N102" s="38"/>
      <c r="O102" s="44"/>
      <c r="P102" s="38"/>
      <c r="Q102" s="44"/>
      <c r="R102" s="102"/>
      <c r="S102" s="39"/>
    </row>
    <row r="103" spans="1:19" s="40" customFormat="1" ht="42.6" x14ac:dyDescent="0.65">
      <c r="A103" s="51"/>
      <c r="B103" s="37"/>
      <c r="C103" s="37"/>
      <c r="D103" s="175"/>
      <c r="E103" s="175"/>
      <c r="F103" s="175"/>
      <c r="G103" s="175"/>
      <c r="H103" s="175"/>
      <c r="I103" s="44"/>
      <c r="J103" s="44">
        <v>500</v>
      </c>
      <c r="K103" s="44"/>
      <c r="L103" s="44"/>
      <c r="M103" s="38"/>
      <c r="N103" s="38"/>
      <c r="O103" s="44"/>
      <c r="P103" s="38"/>
      <c r="Q103" s="44"/>
      <c r="R103" s="102"/>
      <c r="S103" s="39"/>
    </row>
    <row r="104" spans="1:19" s="40" customFormat="1" ht="42.6" x14ac:dyDescent="0.65">
      <c r="A104" s="51"/>
      <c r="B104" s="37"/>
      <c r="C104" s="37"/>
      <c r="D104" s="175"/>
      <c r="E104" s="175"/>
      <c r="F104" s="175"/>
      <c r="G104" s="175"/>
      <c r="H104" s="175"/>
      <c r="I104" s="44"/>
      <c r="J104" s="44">
        <v>10</v>
      </c>
      <c r="K104" s="44"/>
      <c r="L104" s="44"/>
      <c r="M104" s="38"/>
      <c r="N104" s="38"/>
      <c r="O104" s="44"/>
      <c r="P104" s="38"/>
      <c r="Q104" s="44"/>
      <c r="R104" s="102"/>
      <c r="S104" s="39"/>
    </row>
    <row r="105" spans="1:19" s="40" customFormat="1" ht="42.6" x14ac:dyDescent="0.65">
      <c r="A105" s="51"/>
      <c r="B105" s="37"/>
      <c r="C105" s="37"/>
      <c r="D105" s="175"/>
      <c r="E105" s="175"/>
      <c r="F105" s="175"/>
      <c r="G105" s="175"/>
      <c r="H105" s="175"/>
      <c r="I105" s="44"/>
      <c r="J105" s="44"/>
      <c r="K105" s="44"/>
      <c r="L105" s="44"/>
      <c r="M105" s="38"/>
      <c r="N105" s="38"/>
      <c r="O105" s="44"/>
      <c r="P105" s="38"/>
      <c r="Q105" s="44"/>
      <c r="R105" s="102"/>
      <c r="S105" s="39"/>
    </row>
    <row r="106" spans="1:19" s="40" customFormat="1" ht="42.6" x14ac:dyDescent="0.65">
      <c r="A106" s="51"/>
      <c r="B106" s="37"/>
      <c r="C106" s="37" t="s">
        <v>139</v>
      </c>
      <c r="D106" s="175"/>
      <c r="E106" s="175"/>
      <c r="F106" s="175"/>
      <c r="G106" s="175"/>
      <c r="H106" s="175"/>
      <c r="I106" s="44"/>
      <c r="J106" s="44"/>
      <c r="K106" s="44"/>
      <c r="L106" s="44"/>
      <c r="M106" s="38"/>
      <c r="N106" s="38"/>
      <c r="O106" s="44"/>
      <c r="P106" s="38"/>
      <c r="Q106" s="44"/>
      <c r="R106" s="102"/>
      <c r="S106" s="39"/>
    </row>
    <row r="107" spans="1:19" s="40" customFormat="1" ht="42.6" x14ac:dyDescent="0.65">
      <c r="A107" s="51"/>
      <c r="B107" s="37"/>
      <c r="C107" s="37" t="s">
        <v>140</v>
      </c>
      <c r="D107" s="175"/>
      <c r="E107" s="175"/>
      <c r="F107" s="175"/>
      <c r="G107" s="175"/>
      <c r="H107" s="175"/>
      <c r="I107" s="44"/>
      <c r="J107" s="44"/>
      <c r="K107" s="44"/>
      <c r="L107" s="44"/>
      <c r="M107" s="38"/>
      <c r="N107" s="38"/>
      <c r="O107" s="44"/>
      <c r="P107" s="38"/>
      <c r="Q107" s="44"/>
      <c r="R107" s="102"/>
      <c r="S107" s="39"/>
    </row>
    <row r="108" spans="1:19" s="40" customFormat="1" ht="42.6" x14ac:dyDescent="0.65">
      <c r="A108" s="51"/>
      <c r="B108" s="37"/>
      <c r="C108" s="37" t="s">
        <v>141</v>
      </c>
      <c r="D108" s="175"/>
      <c r="E108" s="175"/>
      <c r="F108" s="175"/>
      <c r="G108" s="175"/>
      <c r="H108" s="175"/>
      <c r="I108" s="44"/>
      <c r="J108" s="44"/>
      <c r="K108" s="44"/>
      <c r="L108" s="44"/>
      <c r="M108" s="38"/>
      <c r="N108" s="38"/>
      <c r="O108" s="44"/>
      <c r="P108" s="38"/>
      <c r="Q108" s="44"/>
      <c r="R108" s="102"/>
      <c r="S108" s="39"/>
    </row>
    <row r="109" spans="1:19" s="25" customFormat="1" ht="26.55" customHeight="1" x14ac:dyDescent="0.5">
      <c r="A109" s="33"/>
      <c r="B109" s="81"/>
      <c r="C109" s="55"/>
      <c r="D109" s="43"/>
      <c r="E109" s="43"/>
      <c r="F109" s="43"/>
      <c r="G109" s="43"/>
      <c r="H109" s="43"/>
      <c r="I109" s="43"/>
      <c r="J109" s="43"/>
      <c r="K109" s="43"/>
      <c r="L109" s="43"/>
      <c r="M109" s="34"/>
      <c r="N109" s="34"/>
      <c r="O109" s="43"/>
      <c r="P109" s="34"/>
      <c r="Q109" s="43"/>
      <c r="R109" s="34"/>
    </row>
  </sheetData>
  <mergeCells count="12">
    <mergeCell ref="B2:R2"/>
    <mergeCell ref="B4:R4"/>
    <mergeCell ref="B6:R6"/>
    <mergeCell ref="B9:B10"/>
    <mergeCell ref="C9:C10"/>
    <mergeCell ref="D9:D10"/>
    <mergeCell ref="E9:I9"/>
    <mergeCell ref="K9:K10"/>
    <mergeCell ref="L9:N9"/>
    <mergeCell ref="J9:J10"/>
    <mergeCell ref="O9:P9"/>
    <mergeCell ref="Q9:R9"/>
  </mergeCells>
  <pageMargins left="0.39370078740157483" right="0.39370078740157483" top="0.39370078740157483" bottom="0.39370078740157483" header="0.31496062992125984" footer="0.31496062992125984"/>
  <pageSetup scale="25" orientation="landscape" r:id="rId1"/>
  <colBreaks count="1" manualBreakCount="1">
    <brk id="18" max="1048575" man="1"/>
  </colBreaks>
  <ignoredErrors>
    <ignoredError sqref="D57 D72:D73 D67 D58 D17:D19 D14:D15 D23:D56 D20:D21 D61 D59:D60 D64 D66 D76 D78 D80:D81 D84:D89 D90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54"/>
  <sheetViews>
    <sheetView tabSelected="1" topLeftCell="A112" zoomScale="38" zoomScaleNormal="38" workbookViewId="0">
      <selection activeCell="M143" sqref="M143"/>
    </sheetView>
  </sheetViews>
  <sheetFormatPr baseColWidth="10" defaultColWidth="10.88671875" defaultRowHeight="28.8" x14ac:dyDescent="0.5"/>
  <cols>
    <col min="1" max="1" width="8" style="72" customWidth="1"/>
    <col min="2" max="2" width="41.109375" style="18" customWidth="1"/>
    <col min="3" max="3" width="52.5546875" style="18" customWidth="1"/>
    <col min="4" max="4" width="29.77734375" style="33" hidden="1" customWidth="1"/>
    <col min="5" max="5" width="28.33203125" style="33" hidden="1" customWidth="1"/>
    <col min="6" max="6" width="28.77734375" style="33" hidden="1" customWidth="1"/>
    <col min="7" max="7" width="29.44140625" style="33" hidden="1" customWidth="1"/>
    <col min="8" max="9" width="29.21875" style="33" hidden="1" customWidth="1"/>
    <col min="10" max="10" width="28.6640625" style="33" hidden="1" customWidth="1"/>
    <col min="11" max="11" width="28.88671875" style="33" hidden="1" customWidth="1"/>
    <col min="12" max="12" width="29.109375" style="33" hidden="1" customWidth="1"/>
    <col min="13" max="13" width="17" style="34" customWidth="1"/>
    <col min="14" max="14" width="29.5546875" style="33" customWidth="1"/>
    <col min="15" max="15" width="17.77734375" style="34" customWidth="1"/>
    <col min="16" max="16" width="29.77734375" style="33" customWidth="1"/>
    <col min="17" max="17" width="27.88671875" style="33" customWidth="1"/>
    <col min="18" max="18" width="28.21875" style="33" customWidth="1"/>
    <col min="19" max="19" width="27.5546875" style="33" customWidth="1"/>
    <col min="20" max="20" width="28.44140625" style="33" customWidth="1"/>
    <col min="21" max="21" width="8.109375" style="146" customWidth="1"/>
    <col min="22" max="22" width="20.77734375" style="18" customWidth="1"/>
    <col min="23" max="16384" width="10.88671875" style="18"/>
  </cols>
  <sheetData>
    <row r="1" spans="1:38" s="12" customFormat="1" hidden="1" x14ac:dyDescent="0.5">
      <c r="B1" s="13"/>
      <c r="C1" s="13"/>
      <c r="D1" s="91"/>
      <c r="E1" s="91"/>
      <c r="F1" s="91"/>
      <c r="G1" s="91"/>
      <c r="H1" s="91"/>
      <c r="I1" s="91"/>
      <c r="J1" s="91"/>
      <c r="K1" s="91"/>
      <c r="L1" s="91"/>
      <c r="M1" s="14"/>
      <c r="N1" s="91"/>
      <c r="O1" s="14"/>
      <c r="P1" s="91"/>
      <c r="Q1" s="91"/>
      <c r="R1" s="91"/>
      <c r="S1" s="91"/>
      <c r="T1" s="91"/>
      <c r="U1" s="119"/>
      <c r="V1" s="33"/>
      <c r="W1" s="33"/>
      <c r="X1" s="52"/>
      <c r="Y1" s="52"/>
      <c r="Z1" s="52"/>
      <c r="AA1" s="52"/>
      <c r="AB1" s="18"/>
      <c r="AC1" s="18"/>
      <c r="AD1" s="18"/>
      <c r="AE1" s="18"/>
      <c r="AF1" s="132"/>
      <c r="AG1" s="132"/>
      <c r="AH1" s="134"/>
      <c r="AI1" s="132"/>
      <c r="AJ1" s="18"/>
      <c r="AK1" s="18"/>
      <c r="AL1" s="18"/>
    </row>
    <row r="2" spans="1:38" s="12" customFormat="1" ht="37.5" customHeight="1" x14ac:dyDescent="0.5">
      <c r="B2" s="13"/>
      <c r="C2" s="13"/>
      <c r="D2" s="91"/>
      <c r="E2" s="91"/>
      <c r="F2" s="91"/>
      <c r="G2" s="91"/>
      <c r="H2" s="91"/>
      <c r="I2" s="91"/>
      <c r="J2" s="91"/>
      <c r="K2" s="91"/>
      <c r="L2" s="91"/>
      <c r="M2" s="14"/>
      <c r="N2" s="91"/>
      <c r="O2" s="14"/>
      <c r="P2" s="91"/>
      <c r="Q2" s="91"/>
      <c r="R2" s="91"/>
      <c r="S2" s="91">
        <f>+R6+S6+T6</f>
        <v>0</v>
      </c>
      <c r="T2" s="91"/>
      <c r="U2" s="91"/>
      <c r="V2" s="33"/>
      <c r="W2" s="33"/>
      <c r="X2" s="52"/>
      <c r="Y2" s="52"/>
      <c r="Z2" s="52"/>
      <c r="AA2" s="52"/>
      <c r="AB2" s="18"/>
      <c r="AC2" s="18"/>
      <c r="AD2" s="18"/>
      <c r="AE2" s="18"/>
      <c r="AF2" s="132"/>
      <c r="AG2" s="132"/>
      <c r="AH2" s="134"/>
      <c r="AI2" s="132"/>
      <c r="AJ2" s="18"/>
      <c r="AK2" s="18"/>
      <c r="AL2" s="18"/>
    </row>
    <row r="3" spans="1:38" s="35" customFormat="1" ht="37.5" customHeight="1" x14ac:dyDescent="0.5">
      <c r="B3" s="196" t="s">
        <v>116</v>
      </c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96"/>
      <c r="P3" s="196">
        <f>+P9-R6</f>
        <v>388861378050</v>
      </c>
      <c r="Q3" s="196">
        <f>+Q9-S6</f>
        <v>83123445612</v>
      </c>
      <c r="R3" s="196">
        <f>+T6-R9</f>
        <v>0</v>
      </c>
      <c r="S3" s="196">
        <f>+U6-S9</f>
        <v>-29062855960</v>
      </c>
      <c r="T3" s="196" t="e">
        <f>+#REF!-T9</f>
        <v>#REF!</v>
      </c>
      <c r="U3" s="147"/>
      <c r="V3" s="33"/>
      <c r="W3" s="33"/>
      <c r="X3" s="52"/>
      <c r="Y3" s="52"/>
      <c r="Z3" s="52"/>
      <c r="AA3" s="52"/>
      <c r="AB3" s="18"/>
      <c r="AC3" s="18"/>
      <c r="AD3" s="18"/>
      <c r="AE3" s="18"/>
      <c r="AF3" s="132"/>
      <c r="AG3" s="132"/>
      <c r="AH3" s="134"/>
      <c r="AI3" s="132"/>
      <c r="AJ3" s="18"/>
      <c r="AK3" s="18"/>
      <c r="AL3" s="18"/>
    </row>
    <row r="4" spans="1:38" s="35" customFormat="1" ht="37.5" customHeight="1" x14ac:dyDescent="0.5">
      <c r="B4" s="196" t="s">
        <v>484</v>
      </c>
      <c r="C4" s="196"/>
      <c r="D4" s="196" t="s">
        <v>117</v>
      </c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47"/>
      <c r="V4" s="33"/>
      <c r="W4" s="33"/>
      <c r="X4" s="52"/>
      <c r="Y4" s="52"/>
      <c r="Z4" s="52"/>
      <c r="AA4" s="52"/>
      <c r="AB4" s="18"/>
      <c r="AC4" s="18"/>
      <c r="AD4" s="18"/>
      <c r="AE4" s="18"/>
      <c r="AF4" s="132"/>
      <c r="AG4" s="132"/>
      <c r="AH4" s="134"/>
      <c r="AI4" s="132"/>
      <c r="AJ4" s="18"/>
      <c r="AK4" s="18"/>
      <c r="AL4" s="18"/>
    </row>
    <row r="5" spans="1:38" s="35" customFormat="1" ht="37.5" customHeight="1" x14ac:dyDescent="0.5">
      <c r="B5" s="196" t="s">
        <v>524</v>
      </c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  <c r="T5" s="196"/>
      <c r="U5" s="147"/>
      <c r="V5" s="91"/>
      <c r="W5" s="91"/>
      <c r="X5" s="101"/>
      <c r="Y5" s="101"/>
      <c r="Z5" s="101"/>
      <c r="AA5" s="101"/>
      <c r="AB5" s="12"/>
      <c r="AC5" s="12"/>
      <c r="AD5" s="12"/>
      <c r="AE5" s="12"/>
      <c r="AF5" s="120"/>
      <c r="AG5" s="120"/>
      <c r="AH5" s="133"/>
      <c r="AI5" s="120"/>
      <c r="AJ5" s="12"/>
      <c r="AK5" s="12"/>
      <c r="AL5" s="12"/>
    </row>
    <row r="6" spans="1:38" s="12" customFormat="1" ht="37.5" customHeight="1" x14ac:dyDescent="0.5">
      <c r="C6" s="13"/>
      <c r="D6" s="91"/>
      <c r="E6" s="52"/>
      <c r="F6" s="101"/>
      <c r="G6" s="91"/>
      <c r="H6" s="91"/>
      <c r="I6" s="91"/>
      <c r="J6" s="91"/>
      <c r="K6" s="91"/>
      <c r="L6" s="91"/>
      <c r="M6" s="14"/>
      <c r="N6" s="91"/>
      <c r="O6" s="14"/>
      <c r="P6" s="91"/>
      <c r="Q6" s="91"/>
      <c r="R6" s="91"/>
      <c r="S6" s="91"/>
      <c r="T6" s="91"/>
      <c r="U6" s="91"/>
    </row>
    <row r="7" spans="1:38" s="17" customFormat="1" ht="31.05" customHeight="1" x14ac:dyDescent="0.5">
      <c r="A7" s="16"/>
      <c r="B7" s="197" t="s">
        <v>118</v>
      </c>
      <c r="C7" s="197" t="s">
        <v>119</v>
      </c>
      <c r="D7" s="199" t="s">
        <v>120</v>
      </c>
      <c r="E7" s="199" t="s">
        <v>121</v>
      </c>
      <c r="F7" s="200"/>
      <c r="G7" s="200"/>
      <c r="H7" s="200"/>
      <c r="I7" s="195"/>
      <c r="J7" s="193" t="s">
        <v>122</v>
      </c>
      <c r="K7" s="193" t="s">
        <v>123</v>
      </c>
      <c r="L7" s="199" t="s">
        <v>124</v>
      </c>
      <c r="M7" s="199"/>
      <c r="N7" s="195"/>
      <c r="O7" s="195"/>
      <c r="P7" s="193" t="s">
        <v>125</v>
      </c>
      <c r="Q7" s="193" t="s">
        <v>126</v>
      </c>
      <c r="R7" s="199" t="s">
        <v>127</v>
      </c>
      <c r="S7" s="195"/>
      <c r="T7" s="195"/>
      <c r="U7" s="145"/>
    </row>
    <row r="8" spans="1:38" s="17" customFormat="1" ht="60.45" customHeight="1" x14ac:dyDescent="0.5">
      <c r="A8" s="16"/>
      <c r="B8" s="198"/>
      <c r="C8" s="198"/>
      <c r="D8" s="200"/>
      <c r="E8" s="166" t="s">
        <v>128</v>
      </c>
      <c r="F8" s="166" t="s">
        <v>427</v>
      </c>
      <c r="G8" s="166" t="s">
        <v>130</v>
      </c>
      <c r="H8" s="166" t="s">
        <v>131</v>
      </c>
      <c r="I8" s="166" t="s">
        <v>132</v>
      </c>
      <c r="J8" s="193"/>
      <c r="K8" s="193"/>
      <c r="L8" s="194" t="s">
        <v>133</v>
      </c>
      <c r="M8" s="195"/>
      <c r="N8" s="194" t="s">
        <v>134</v>
      </c>
      <c r="O8" s="195"/>
      <c r="P8" s="193"/>
      <c r="Q8" s="193"/>
      <c r="R8" s="166" t="s">
        <v>135</v>
      </c>
      <c r="S8" s="166" t="s">
        <v>118</v>
      </c>
      <c r="T8" s="166" t="s">
        <v>133</v>
      </c>
      <c r="U8" s="145"/>
    </row>
    <row r="9" spans="1:38" ht="31.05" customHeight="1" x14ac:dyDescent="0.5">
      <c r="A9" s="119"/>
      <c r="B9" s="19" t="s">
        <v>115</v>
      </c>
      <c r="C9" s="19" t="s">
        <v>0</v>
      </c>
      <c r="D9" s="20">
        <f>+D10+D116+D119+D144</f>
        <v>369615960685</v>
      </c>
      <c r="E9" s="20">
        <f t="shared" ref="E9:T9" si="0">+E10+E116+E119+E144</f>
        <v>131431718936</v>
      </c>
      <c r="F9" s="20">
        <f t="shared" si="0"/>
        <v>0</v>
      </c>
      <c r="G9" s="20">
        <f t="shared" si="0"/>
        <v>200886882041</v>
      </c>
      <c r="H9" s="20">
        <f t="shared" si="0"/>
        <v>200886882041</v>
      </c>
      <c r="I9" s="20">
        <f t="shared" si="0"/>
        <v>131431718936</v>
      </c>
      <c r="J9" s="20">
        <f t="shared" si="0"/>
        <v>501047679621</v>
      </c>
      <c r="K9" s="20">
        <f t="shared" si="0"/>
        <v>471984823662</v>
      </c>
      <c r="L9" s="20">
        <f t="shared" si="0"/>
        <v>471984823662</v>
      </c>
      <c r="M9" s="21">
        <f>+L9/J9</f>
        <v>0.94199582766058598</v>
      </c>
      <c r="N9" s="20">
        <f t="shared" si="0"/>
        <v>471984823662</v>
      </c>
      <c r="O9" s="21">
        <f>+N9/J9</f>
        <v>0.94199582766058598</v>
      </c>
      <c r="P9" s="20">
        <f t="shared" si="0"/>
        <v>388861378050</v>
      </c>
      <c r="Q9" s="20">
        <f t="shared" si="0"/>
        <v>83123445612</v>
      </c>
      <c r="R9" s="20">
        <f t="shared" si="0"/>
        <v>0</v>
      </c>
      <c r="S9" s="20">
        <f t="shared" si="0"/>
        <v>29062855960</v>
      </c>
      <c r="T9" s="20">
        <f t="shared" si="0"/>
        <v>0</v>
      </c>
      <c r="U9" s="145">
        <f t="shared" ref="U9:U40" si="1">+J9-K9-S9</f>
        <v>-1</v>
      </c>
    </row>
    <row r="10" spans="1:38" ht="31.05" customHeight="1" x14ac:dyDescent="0.5">
      <c r="A10" s="119"/>
      <c r="B10" s="22" t="s">
        <v>445</v>
      </c>
      <c r="C10" s="22" t="s">
        <v>333</v>
      </c>
      <c r="D10" s="23">
        <f>+D11+D57+D87+D96+D99+D102</f>
        <v>302199921749</v>
      </c>
      <c r="E10" s="23">
        <f t="shared" ref="E10:T10" si="2">+E11+E57+E87+E96+E99+E102</f>
        <v>109731718936</v>
      </c>
      <c r="F10" s="23">
        <f t="shared" si="2"/>
        <v>0</v>
      </c>
      <c r="G10" s="23">
        <f t="shared" si="2"/>
        <v>194271742817</v>
      </c>
      <c r="H10" s="23">
        <f t="shared" si="2"/>
        <v>196271742817</v>
      </c>
      <c r="I10" s="23">
        <f t="shared" si="2"/>
        <v>111731718936</v>
      </c>
      <c r="J10" s="23">
        <f t="shared" si="2"/>
        <v>413931640685</v>
      </c>
      <c r="K10" s="23">
        <f t="shared" si="2"/>
        <v>392326142803</v>
      </c>
      <c r="L10" s="23">
        <f t="shared" si="2"/>
        <v>392326142803</v>
      </c>
      <c r="M10" s="24">
        <f t="shared" ref="M10:M73" si="3">+L10/J10</f>
        <v>0.94780418852193593</v>
      </c>
      <c r="N10" s="23">
        <f t="shared" si="2"/>
        <v>392326142803</v>
      </c>
      <c r="O10" s="24">
        <f t="shared" ref="O10:O73" si="4">+N10/J10</f>
        <v>0.94780418852193593</v>
      </c>
      <c r="P10" s="23">
        <f t="shared" si="2"/>
        <v>343227046888</v>
      </c>
      <c r="Q10" s="23">
        <f t="shared" si="2"/>
        <v>49099095915</v>
      </c>
      <c r="R10" s="23">
        <f t="shared" si="2"/>
        <v>0</v>
      </c>
      <c r="S10" s="23">
        <f t="shared" si="2"/>
        <v>21605497883</v>
      </c>
      <c r="T10" s="23">
        <f t="shared" si="2"/>
        <v>0</v>
      </c>
      <c r="U10" s="145">
        <f t="shared" si="1"/>
        <v>-1</v>
      </c>
    </row>
    <row r="11" spans="1:38" s="25" customFormat="1" ht="31.05" customHeight="1" x14ac:dyDescent="0.5">
      <c r="A11" s="119"/>
      <c r="B11" s="26" t="s">
        <v>114</v>
      </c>
      <c r="C11" s="26" t="s">
        <v>1</v>
      </c>
      <c r="D11" s="89">
        <f>+D12</f>
        <v>178189599906</v>
      </c>
      <c r="E11" s="89">
        <f t="shared" ref="E11:T11" si="5">+E12</f>
        <v>0</v>
      </c>
      <c r="F11" s="89">
        <f t="shared" si="5"/>
        <v>0</v>
      </c>
      <c r="G11" s="89">
        <f t="shared" si="5"/>
        <v>70223477325</v>
      </c>
      <c r="H11" s="89">
        <f t="shared" si="5"/>
        <v>69847318287</v>
      </c>
      <c r="I11" s="89">
        <f t="shared" si="5"/>
        <v>-376159038</v>
      </c>
      <c r="J11" s="89">
        <f t="shared" si="5"/>
        <v>177813440868</v>
      </c>
      <c r="K11" s="89">
        <f t="shared" si="5"/>
        <v>174204047307</v>
      </c>
      <c r="L11" s="89">
        <f t="shared" si="5"/>
        <v>174204047307</v>
      </c>
      <c r="M11" s="27">
        <f t="shared" si="3"/>
        <v>0.9797012332510936</v>
      </c>
      <c r="N11" s="89">
        <f t="shared" si="5"/>
        <v>174204047307</v>
      </c>
      <c r="O11" s="27">
        <f t="shared" si="4"/>
        <v>0.9797012332510936</v>
      </c>
      <c r="P11" s="89">
        <f t="shared" si="5"/>
        <v>170328519648</v>
      </c>
      <c r="Q11" s="89">
        <f t="shared" si="5"/>
        <v>3875527659</v>
      </c>
      <c r="R11" s="89">
        <f t="shared" si="5"/>
        <v>0</v>
      </c>
      <c r="S11" s="89">
        <f t="shared" si="5"/>
        <v>3609393561</v>
      </c>
      <c r="T11" s="89">
        <f t="shared" si="5"/>
        <v>0</v>
      </c>
      <c r="U11" s="145">
        <f t="shared" si="1"/>
        <v>0</v>
      </c>
    </row>
    <row r="12" spans="1:38" s="25" customFormat="1" ht="31.05" customHeight="1" x14ac:dyDescent="0.5">
      <c r="A12" s="119"/>
      <c r="B12" s="28" t="s">
        <v>44</v>
      </c>
      <c r="C12" s="28" t="s">
        <v>247</v>
      </c>
      <c r="D12" s="90">
        <f>+D13+D27+D35</f>
        <v>178189599906</v>
      </c>
      <c r="E12" s="90">
        <f t="shared" ref="E12:T12" si="6">+E13+E27+E35</f>
        <v>0</v>
      </c>
      <c r="F12" s="90">
        <f t="shared" si="6"/>
        <v>0</v>
      </c>
      <c r="G12" s="90">
        <f t="shared" si="6"/>
        <v>70223477325</v>
      </c>
      <c r="H12" s="90">
        <f t="shared" si="6"/>
        <v>69847318287</v>
      </c>
      <c r="I12" s="90">
        <f t="shared" si="6"/>
        <v>-376159038</v>
      </c>
      <c r="J12" s="90">
        <f t="shared" si="6"/>
        <v>177813440868</v>
      </c>
      <c r="K12" s="90">
        <f t="shared" si="6"/>
        <v>174204047307</v>
      </c>
      <c r="L12" s="90">
        <f t="shared" si="6"/>
        <v>174204047307</v>
      </c>
      <c r="M12" s="29">
        <f t="shared" si="3"/>
        <v>0.9797012332510936</v>
      </c>
      <c r="N12" s="90">
        <f t="shared" si="6"/>
        <v>174204047307</v>
      </c>
      <c r="O12" s="29">
        <f t="shared" si="4"/>
        <v>0.9797012332510936</v>
      </c>
      <c r="P12" s="90">
        <f t="shared" si="6"/>
        <v>170328519648</v>
      </c>
      <c r="Q12" s="90">
        <f t="shared" si="6"/>
        <v>3875527659</v>
      </c>
      <c r="R12" s="90">
        <f t="shared" si="6"/>
        <v>0</v>
      </c>
      <c r="S12" s="90">
        <f t="shared" si="6"/>
        <v>3609393561</v>
      </c>
      <c r="T12" s="90">
        <f t="shared" si="6"/>
        <v>0</v>
      </c>
      <c r="U12" s="145">
        <f t="shared" si="1"/>
        <v>0</v>
      </c>
    </row>
    <row r="13" spans="1:38" s="25" customFormat="1" ht="31.05" customHeight="1" x14ac:dyDescent="0.5">
      <c r="A13" s="119"/>
      <c r="B13" s="28" t="s">
        <v>45</v>
      </c>
      <c r="C13" s="28" t="s">
        <v>248</v>
      </c>
      <c r="D13" s="90">
        <f>+D14+D24</f>
        <v>127876057957</v>
      </c>
      <c r="E13" s="90">
        <f t="shared" ref="E13:T13" si="7">+E14+E24</f>
        <v>0</v>
      </c>
      <c r="F13" s="90">
        <f t="shared" si="7"/>
        <v>0</v>
      </c>
      <c r="G13" s="90">
        <f t="shared" si="7"/>
        <v>61244784877</v>
      </c>
      <c r="H13" s="90">
        <f t="shared" si="7"/>
        <v>60223000000</v>
      </c>
      <c r="I13" s="90">
        <f t="shared" si="7"/>
        <v>-1021784877</v>
      </c>
      <c r="J13" s="90">
        <f t="shared" si="7"/>
        <v>126854273080</v>
      </c>
      <c r="K13" s="90">
        <f t="shared" si="7"/>
        <v>125278346844</v>
      </c>
      <c r="L13" s="90">
        <f t="shared" si="7"/>
        <v>125278346844</v>
      </c>
      <c r="M13" s="29">
        <f t="shared" si="3"/>
        <v>0.98757687701220631</v>
      </c>
      <c r="N13" s="90">
        <f t="shared" si="7"/>
        <v>125278346844</v>
      </c>
      <c r="O13" s="29">
        <f t="shared" si="4"/>
        <v>0.98757687701220631</v>
      </c>
      <c r="P13" s="90">
        <f t="shared" si="7"/>
        <v>124843408714</v>
      </c>
      <c r="Q13" s="90">
        <f t="shared" si="7"/>
        <v>434938130</v>
      </c>
      <c r="R13" s="90">
        <f t="shared" si="7"/>
        <v>0</v>
      </c>
      <c r="S13" s="90">
        <f t="shared" si="7"/>
        <v>1575926236</v>
      </c>
      <c r="T13" s="90">
        <f t="shared" si="7"/>
        <v>0</v>
      </c>
      <c r="U13" s="145">
        <f t="shared" si="1"/>
        <v>0</v>
      </c>
    </row>
    <row r="14" spans="1:38" s="25" customFormat="1" ht="31.05" customHeight="1" x14ac:dyDescent="0.5">
      <c r="A14" s="119"/>
      <c r="B14" s="28" t="s">
        <v>46</v>
      </c>
      <c r="C14" s="28" t="s">
        <v>249</v>
      </c>
      <c r="D14" s="90">
        <f>+SUM(D15:D21)</f>
        <v>127873400746</v>
      </c>
      <c r="E14" s="90">
        <f t="shared" ref="E14:T14" si="8">+SUM(E15:E21)</f>
        <v>0</v>
      </c>
      <c r="F14" s="90">
        <f t="shared" si="8"/>
        <v>0</v>
      </c>
      <c r="G14" s="90">
        <f t="shared" si="8"/>
        <v>61244784877</v>
      </c>
      <c r="H14" s="90">
        <f t="shared" si="8"/>
        <v>60219000000</v>
      </c>
      <c r="I14" s="90">
        <f t="shared" si="8"/>
        <v>-1025784877</v>
      </c>
      <c r="J14" s="90">
        <f t="shared" si="8"/>
        <v>126847615869</v>
      </c>
      <c r="K14" s="90">
        <f t="shared" si="8"/>
        <v>125272583162</v>
      </c>
      <c r="L14" s="90">
        <f t="shared" si="8"/>
        <v>125272583162</v>
      </c>
      <c r="M14" s="29">
        <f t="shared" si="3"/>
        <v>0.98758326913588512</v>
      </c>
      <c r="N14" s="90">
        <f t="shared" si="8"/>
        <v>125272583162</v>
      </c>
      <c r="O14" s="29">
        <f t="shared" si="4"/>
        <v>0.98758326913588512</v>
      </c>
      <c r="P14" s="90">
        <f t="shared" si="8"/>
        <v>124837645032</v>
      </c>
      <c r="Q14" s="90">
        <f t="shared" si="8"/>
        <v>434938130</v>
      </c>
      <c r="R14" s="90">
        <f t="shared" si="8"/>
        <v>0</v>
      </c>
      <c r="S14" s="90">
        <f t="shared" si="8"/>
        <v>1575032707</v>
      </c>
      <c r="T14" s="90">
        <f t="shared" si="8"/>
        <v>0</v>
      </c>
      <c r="U14" s="145">
        <f t="shared" si="1"/>
        <v>0</v>
      </c>
    </row>
    <row r="15" spans="1:38" ht="31.05" customHeight="1" x14ac:dyDescent="0.5">
      <c r="A15" s="119"/>
      <c r="B15" s="30" t="s">
        <v>47</v>
      </c>
      <c r="C15" s="30" t="s">
        <v>2</v>
      </c>
      <c r="D15" s="31">
        <v>99109805496</v>
      </c>
      <c r="E15" s="31"/>
      <c r="F15" s="31"/>
      <c r="G15" s="31">
        <v>55144784877</v>
      </c>
      <c r="H15" s="31">
        <v>53500000000</v>
      </c>
      <c r="I15" s="31">
        <f t="shared" ref="I15:I20" si="9">+E15-F15-G15+H15</f>
        <v>-1644784877</v>
      </c>
      <c r="J15" s="31">
        <f t="shared" ref="J15:J20" si="10">+D15+E15-G15+H15</f>
        <v>97465020619</v>
      </c>
      <c r="K15" s="31">
        <f t="shared" ref="K15:K73" si="11">+L15</f>
        <v>96958149361</v>
      </c>
      <c r="L15" s="31">
        <f t="shared" ref="L15:L73" si="12">+N15</f>
        <v>96958149361</v>
      </c>
      <c r="M15" s="32">
        <f t="shared" si="3"/>
        <v>0.99479945466813768</v>
      </c>
      <c r="N15" s="31">
        <f t="shared" ref="N15:N73" si="13">+P15+Q15</f>
        <v>96958149361</v>
      </c>
      <c r="O15" s="32">
        <f t="shared" si="4"/>
        <v>0.99479945466813768</v>
      </c>
      <c r="P15" s="31">
        <v>96826618577</v>
      </c>
      <c r="Q15" s="31">
        <v>131530784</v>
      </c>
      <c r="R15" s="31"/>
      <c r="S15" s="31">
        <v>506871258</v>
      </c>
      <c r="T15" s="31"/>
      <c r="U15" s="145">
        <f t="shared" si="1"/>
        <v>0</v>
      </c>
    </row>
    <row r="16" spans="1:38" ht="31.05" customHeight="1" x14ac:dyDescent="0.5">
      <c r="A16" s="119"/>
      <c r="B16" s="30" t="s">
        <v>48</v>
      </c>
      <c r="C16" s="30" t="s">
        <v>458</v>
      </c>
      <c r="D16" s="31">
        <v>7434528019</v>
      </c>
      <c r="E16" s="31"/>
      <c r="F16" s="31"/>
      <c r="G16" s="31"/>
      <c r="H16" s="31">
        <v>529000000</v>
      </c>
      <c r="I16" s="31">
        <f t="shared" si="9"/>
        <v>529000000</v>
      </c>
      <c r="J16" s="31">
        <f t="shared" si="10"/>
        <v>7963528019</v>
      </c>
      <c r="K16" s="31">
        <f t="shared" si="11"/>
        <v>7906500107</v>
      </c>
      <c r="L16" s="31">
        <f t="shared" si="12"/>
        <v>7906500107</v>
      </c>
      <c r="M16" s="32">
        <f t="shared" si="3"/>
        <v>0.99283886339522653</v>
      </c>
      <c r="N16" s="31">
        <f t="shared" si="13"/>
        <v>7906500107</v>
      </c>
      <c r="O16" s="32">
        <f t="shared" si="4"/>
        <v>0.99283886339522653</v>
      </c>
      <c r="P16" s="31">
        <v>7896073351</v>
      </c>
      <c r="Q16" s="31">
        <v>10426756</v>
      </c>
      <c r="R16" s="31"/>
      <c r="S16" s="31">
        <v>57027912</v>
      </c>
      <c r="T16" s="31"/>
      <c r="U16" s="145">
        <f t="shared" si="1"/>
        <v>0</v>
      </c>
    </row>
    <row r="17" spans="1:21" ht="31.05" customHeight="1" x14ac:dyDescent="0.5">
      <c r="A17" s="119"/>
      <c r="B17" s="30" t="s">
        <v>49</v>
      </c>
      <c r="C17" s="30" t="s">
        <v>3</v>
      </c>
      <c r="D17" s="31">
        <v>277830491</v>
      </c>
      <c r="E17" s="31"/>
      <c r="F17" s="31"/>
      <c r="G17" s="31"/>
      <c r="H17" s="31"/>
      <c r="I17" s="31">
        <f t="shared" si="9"/>
        <v>0</v>
      </c>
      <c r="J17" s="31">
        <f t="shared" si="10"/>
        <v>277830491</v>
      </c>
      <c r="K17" s="31">
        <f t="shared" si="11"/>
        <v>235067349</v>
      </c>
      <c r="L17" s="31">
        <f t="shared" si="12"/>
        <v>235067349</v>
      </c>
      <c r="M17" s="32">
        <f t="shared" si="3"/>
        <v>0.84608189746891382</v>
      </c>
      <c r="N17" s="31">
        <f t="shared" si="13"/>
        <v>235067349</v>
      </c>
      <c r="O17" s="32">
        <f t="shared" si="4"/>
        <v>0.84608189746891382</v>
      </c>
      <c r="P17" s="31">
        <v>235067349</v>
      </c>
      <c r="Q17" s="31"/>
      <c r="R17" s="31"/>
      <c r="S17" s="31">
        <v>42763142</v>
      </c>
      <c r="T17" s="31"/>
      <c r="U17" s="145">
        <f t="shared" si="1"/>
        <v>0</v>
      </c>
    </row>
    <row r="18" spans="1:21" ht="31.05" customHeight="1" x14ac:dyDescent="0.5">
      <c r="A18" s="119"/>
      <c r="B18" s="30" t="s">
        <v>50</v>
      </c>
      <c r="C18" s="30" t="s">
        <v>4</v>
      </c>
      <c r="D18" s="31">
        <v>170951269</v>
      </c>
      <c r="E18" s="31"/>
      <c r="F18" s="31"/>
      <c r="G18" s="31"/>
      <c r="H18" s="31">
        <v>290000000</v>
      </c>
      <c r="I18" s="31">
        <f t="shared" si="9"/>
        <v>290000000</v>
      </c>
      <c r="J18" s="31">
        <f t="shared" si="10"/>
        <v>460951269</v>
      </c>
      <c r="K18" s="31">
        <f t="shared" si="11"/>
        <v>310554986</v>
      </c>
      <c r="L18" s="31">
        <f t="shared" si="12"/>
        <v>310554986</v>
      </c>
      <c r="M18" s="32">
        <f t="shared" si="3"/>
        <v>0.67372628493620657</v>
      </c>
      <c r="N18" s="31">
        <f t="shared" si="13"/>
        <v>310554986</v>
      </c>
      <c r="O18" s="32">
        <f t="shared" si="4"/>
        <v>0.67372628493620657</v>
      </c>
      <c r="P18" s="31">
        <v>310554986</v>
      </c>
      <c r="Q18" s="31"/>
      <c r="R18" s="31"/>
      <c r="S18" s="31">
        <v>150396283</v>
      </c>
      <c r="T18" s="31"/>
      <c r="U18" s="145">
        <f t="shared" si="1"/>
        <v>0</v>
      </c>
    </row>
    <row r="19" spans="1:21" ht="31.05" customHeight="1" x14ac:dyDescent="0.5">
      <c r="A19" s="119"/>
      <c r="B19" s="30" t="s">
        <v>51</v>
      </c>
      <c r="C19" s="30" t="s">
        <v>5</v>
      </c>
      <c r="D19" s="31">
        <v>4239177130</v>
      </c>
      <c r="E19" s="31"/>
      <c r="F19" s="31"/>
      <c r="G19" s="31"/>
      <c r="H19" s="31"/>
      <c r="I19" s="31">
        <f t="shared" si="9"/>
        <v>0</v>
      </c>
      <c r="J19" s="31">
        <f t="shared" si="10"/>
        <v>4239177130</v>
      </c>
      <c r="K19" s="31">
        <f t="shared" si="11"/>
        <v>3887113128</v>
      </c>
      <c r="L19" s="31">
        <f t="shared" si="12"/>
        <v>3887113128</v>
      </c>
      <c r="M19" s="32">
        <f t="shared" si="3"/>
        <v>0.91694991947647164</v>
      </c>
      <c r="N19" s="31">
        <f t="shared" si="13"/>
        <v>3887113128</v>
      </c>
      <c r="O19" s="32">
        <f t="shared" si="4"/>
        <v>0.91694991947647164</v>
      </c>
      <c r="P19" s="31">
        <v>3850882338</v>
      </c>
      <c r="Q19" s="31">
        <v>36230790</v>
      </c>
      <c r="R19" s="31"/>
      <c r="S19" s="31">
        <v>352064002</v>
      </c>
      <c r="T19" s="31"/>
      <c r="U19" s="145">
        <f t="shared" si="1"/>
        <v>0</v>
      </c>
    </row>
    <row r="20" spans="1:21" ht="31.05" customHeight="1" x14ac:dyDescent="0.5">
      <c r="A20" s="119"/>
      <c r="B20" s="30" t="s">
        <v>52</v>
      </c>
      <c r="C20" s="30" t="s">
        <v>250</v>
      </c>
      <c r="D20" s="31">
        <v>2800957626</v>
      </c>
      <c r="E20" s="31"/>
      <c r="F20" s="31"/>
      <c r="G20" s="31"/>
      <c r="H20" s="31"/>
      <c r="I20" s="31">
        <f t="shared" si="9"/>
        <v>0</v>
      </c>
      <c r="J20" s="31">
        <f t="shared" si="10"/>
        <v>2800957626</v>
      </c>
      <c r="K20" s="31">
        <f t="shared" si="11"/>
        <v>2644801412</v>
      </c>
      <c r="L20" s="31">
        <f t="shared" si="12"/>
        <v>2644801412</v>
      </c>
      <c r="M20" s="32">
        <f t="shared" si="3"/>
        <v>0.94424899093421699</v>
      </c>
      <c r="N20" s="31">
        <f t="shared" si="13"/>
        <v>2644801412</v>
      </c>
      <c r="O20" s="32">
        <f t="shared" si="4"/>
        <v>0.94424899093421699</v>
      </c>
      <c r="P20" s="31">
        <v>2607177115</v>
      </c>
      <c r="Q20" s="31">
        <v>37624297</v>
      </c>
      <c r="R20" s="31"/>
      <c r="S20" s="31">
        <v>156156214</v>
      </c>
      <c r="T20" s="31"/>
      <c r="U20" s="145">
        <f t="shared" si="1"/>
        <v>0</v>
      </c>
    </row>
    <row r="21" spans="1:21" s="25" customFormat="1" ht="31.05" customHeight="1" x14ac:dyDescent="0.5">
      <c r="A21" s="119"/>
      <c r="B21" s="28" t="s">
        <v>53</v>
      </c>
      <c r="C21" s="28" t="s">
        <v>6</v>
      </c>
      <c r="D21" s="90">
        <f>+SUM(D22:D23)</f>
        <v>13840150715</v>
      </c>
      <c r="E21" s="90">
        <f t="shared" ref="E21:T21" si="14">+SUM(E22:E23)</f>
        <v>0</v>
      </c>
      <c r="F21" s="90">
        <f t="shared" si="14"/>
        <v>0</v>
      </c>
      <c r="G21" s="90">
        <f t="shared" si="14"/>
        <v>6100000000</v>
      </c>
      <c r="H21" s="90">
        <f t="shared" si="14"/>
        <v>5900000000</v>
      </c>
      <c r="I21" s="90">
        <f t="shared" si="14"/>
        <v>-200000000</v>
      </c>
      <c r="J21" s="90">
        <f t="shared" si="14"/>
        <v>13640150715</v>
      </c>
      <c r="K21" s="90">
        <f t="shared" si="14"/>
        <v>13330396819</v>
      </c>
      <c r="L21" s="90">
        <f t="shared" si="14"/>
        <v>13330396819</v>
      </c>
      <c r="M21" s="29">
        <f t="shared" si="3"/>
        <v>0.97729102101054022</v>
      </c>
      <c r="N21" s="90">
        <f t="shared" si="14"/>
        <v>13330396819</v>
      </c>
      <c r="O21" s="29">
        <f t="shared" si="4"/>
        <v>0.97729102101054022</v>
      </c>
      <c r="P21" s="90">
        <f t="shared" si="14"/>
        <v>13111271316</v>
      </c>
      <c r="Q21" s="90">
        <f t="shared" si="14"/>
        <v>219125503</v>
      </c>
      <c r="R21" s="90">
        <f t="shared" si="14"/>
        <v>0</v>
      </c>
      <c r="S21" s="90">
        <f t="shared" si="14"/>
        <v>309753896</v>
      </c>
      <c r="T21" s="90">
        <f t="shared" si="14"/>
        <v>0</v>
      </c>
      <c r="U21" s="145">
        <f t="shared" si="1"/>
        <v>0</v>
      </c>
    </row>
    <row r="22" spans="1:21" ht="31.05" customHeight="1" x14ac:dyDescent="0.5">
      <c r="A22" s="119"/>
      <c r="B22" s="30" t="s">
        <v>54</v>
      </c>
      <c r="C22" s="30" t="s">
        <v>7</v>
      </c>
      <c r="D22" s="31">
        <v>9274897784</v>
      </c>
      <c r="E22" s="31"/>
      <c r="F22" s="31"/>
      <c r="G22" s="31">
        <v>6100000000</v>
      </c>
      <c r="H22" s="31">
        <v>5900000000</v>
      </c>
      <c r="I22" s="31">
        <f>+E22-F22-G22+H22</f>
        <v>-200000000</v>
      </c>
      <c r="J22" s="31">
        <f>+D22+E22-G22+H22</f>
        <v>9074897784</v>
      </c>
      <c r="K22" s="31">
        <f t="shared" si="11"/>
        <v>9024649038</v>
      </c>
      <c r="L22" s="31">
        <f t="shared" si="12"/>
        <v>9024649038</v>
      </c>
      <c r="M22" s="32">
        <f t="shared" si="3"/>
        <v>0.99446288573204711</v>
      </c>
      <c r="N22" s="31">
        <f t="shared" si="13"/>
        <v>9024649038</v>
      </c>
      <c r="O22" s="32">
        <f t="shared" si="4"/>
        <v>0.99446288573204711</v>
      </c>
      <c r="P22" s="31">
        <v>8876434786</v>
      </c>
      <c r="Q22" s="31">
        <v>148214252</v>
      </c>
      <c r="R22" s="31"/>
      <c r="S22" s="31">
        <v>50248746</v>
      </c>
      <c r="T22" s="31"/>
      <c r="U22" s="145">
        <f t="shared" si="1"/>
        <v>0</v>
      </c>
    </row>
    <row r="23" spans="1:21" ht="31.05" customHeight="1" x14ac:dyDescent="0.5">
      <c r="A23" s="119"/>
      <c r="B23" s="30" t="s">
        <v>55</v>
      </c>
      <c r="C23" s="30" t="s">
        <v>8</v>
      </c>
      <c r="D23" s="31">
        <v>4565252931</v>
      </c>
      <c r="E23" s="31"/>
      <c r="F23" s="31"/>
      <c r="G23" s="31"/>
      <c r="H23" s="31"/>
      <c r="I23" s="31">
        <f>+E23-F23-G23+H23</f>
        <v>0</v>
      </c>
      <c r="J23" s="31">
        <f>+D23+E23-G23+H23</f>
        <v>4565252931</v>
      </c>
      <c r="K23" s="31">
        <f t="shared" si="11"/>
        <v>4305747781</v>
      </c>
      <c r="L23" s="31">
        <f t="shared" si="12"/>
        <v>4305747781</v>
      </c>
      <c r="M23" s="32">
        <f t="shared" si="3"/>
        <v>0.94315645728238839</v>
      </c>
      <c r="N23" s="31">
        <f t="shared" si="13"/>
        <v>4305747781</v>
      </c>
      <c r="O23" s="32">
        <f t="shared" si="4"/>
        <v>0.94315645728238839</v>
      </c>
      <c r="P23" s="31">
        <v>4234836530</v>
      </c>
      <c r="Q23" s="31">
        <v>70911251</v>
      </c>
      <c r="R23" s="31"/>
      <c r="S23" s="31">
        <v>259505150</v>
      </c>
      <c r="T23" s="31"/>
      <c r="U23" s="145">
        <f t="shared" si="1"/>
        <v>0</v>
      </c>
    </row>
    <row r="24" spans="1:21" s="25" customFormat="1" ht="31.05" customHeight="1" x14ac:dyDescent="0.5">
      <c r="A24" s="119"/>
      <c r="B24" s="28" t="s">
        <v>56</v>
      </c>
      <c r="C24" s="28" t="s">
        <v>251</v>
      </c>
      <c r="D24" s="90">
        <f>+D25</f>
        <v>2657211</v>
      </c>
      <c r="E24" s="90">
        <f t="shared" ref="E24:T25" si="15">+E25</f>
        <v>0</v>
      </c>
      <c r="F24" s="90">
        <f t="shared" si="15"/>
        <v>0</v>
      </c>
      <c r="G24" s="90">
        <f t="shared" si="15"/>
        <v>0</v>
      </c>
      <c r="H24" s="90">
        <f t="shared" si="15"/>
        <v>4000000</v>
      </c>
      <c r="I24" s="90">
        <f t="shared" si="15"/>
        <v>4000000</v>
      </c>
      <c r="J24" s="90">
        <f t="shared" si="15"/>
        <v>6657211</v>
      </c>
      <c r="K24" s="90">
        <f t="shared" si="15"/>
        <v>5763682</v>
      </c>
      <c r="L24" s="90">
        <f t="shared" si="15"/>
        <v>5763682</v>
      </c>
      <c r="M24" s="29">
        <f t="shared" si="3"/>
        <v>0.86578027945937119</v>
      </c>
      <c r="N24" s="90">
        <f t="shared" si="15"/>
        <v>5763682</v>
      </c>
      <c r="O24" s="29">
        <f t="shared" si="4"/>
        <v>0.86578027945937119</v>
      </c>
      <c r="P24" s="90">
        <f t="shared" si="15"/>
        <v>5763682</v>
      </c>
      <c r="Q24" s="90">
        <f t="shared" si="15"/>
        <v>0</v>
      </c>
      <c r="R24" s="90">
        <f t="shared" si="15"/>
        <v>0</v>
      </c>
      <c r="S24" s="90">
        <f t="shared" si="15"/>
        <v>893529</v>
      </c>
      <c r="T24" s="90">
        <f t="shared" si="15"/>
        <v>0</v>
      </c>
      <c r="U24" s="145">
        <f t="shared" si="1"/>
        <v>0</v>
      </c>
    </row>
    <row r="25" spans="1:21" s="25" customFormat="1" ht="31.05" customHeight="1" x14ac:dyDescent="0.5">
      <c r="A25" s="119"/>
      <c r="B25" s="28" t="s">
        <v>57</v>
      </c>
      <c r="C25" s="28" t="s">
        <v>11</v>
      </c>
      <c r="D25" s="90">
        <f>+D26</f>
        <v>2657211</v>
      </c>
      <c r="E25" s="90">
        <f t="shared" si="15"/>
        <v>0</v>
      </c>
      <c r="F25" s="90">
        <f t="shared" si="15"/>
        <v>0</v>
      </c>
      <c r="G25" s="90">
        <f t="shared" si="15"/>
        <v>0</v>
      </c>
      <c r="H25" s="90">
        <f t="shared" si="15"/>
        <v>4000000</v>
      </c>
      <c r="I25" s="90">
        <f t="shared" si="15"/>
        <v>4000000</v>
      </c>
      <c r="J25" s="90">
        <f t="shared" si="15"/>
        <v>6657211</v>
      </c>
      <c r="K25" s="90">
        <f t="shared" si="15"/>
        <v>5763682</v>
      </c>
      <c r="L25" s="90">
        <f t="shared" si="15"/>
        <v>5763682</v>
      </c>
      <c r="M25" s="29">
        <f t="shared" si="3"/>
        <v>0.86578027945937119</v>
      </c>
      <c r="N25" s="90">
        <f t="shared" si="15"/>
        <v>5763682</v>
      </c>
      <c r="O25" s="29">
        <f t="shared" si="4"/>
        <v>0.86578027945937119</v>
      </c>
      <c r="P25" s="90">
        <f t="shared" si="15"/>
        <v>5763682</v>
      </c>
      <c r="Q25" s="90">
        <f t="shared" si="15"/>
        <v>0</v>
      </c>
      <c r="R25" s="90">
        <f t="shared" si="15"/>
        <v>0</v>
      </c>
      <c r="S25" s="90">
        <f t="shared" si="15"/>
        <v>893529</v>
      </c>
      <c r="T25" s="90">
        <f t="shared" si="15"/>
        <v>0</v>
      </c>
      <c r="U25" s="145">
        <f t="shared" si="1"/>
        <v>0</v>
      </c>
    </row>
    <row r="26" spans="1:21" ht="31.05" customHeight="1" x14ac:dyDescent="0.5">
      <c r="A26" s="119"/>
      <c r="B26" s="30" t="s">
        <v>289</v>
      </c>
      <c r="C26" s="30" t="s">
        <v>290</v>
      </c>
      <c r="D26" s="31">
        <v>2657211</v>
      </c>
      <c r="E26" s="31"/>
      <c r="F26" s="31"/>
      <c r="G26" s="31"/>
      <c r="H26" s="31">
        <v>4000000</v>
      </c>
      <c r="I26" s="31">
        <f>+E26-F26-G26+H26</f>
        <v>4000000</v>
      </c>
      <c r="J26" s="31">
        <f>+D26+E26-G26+H26</f>
        <v>6657211</v>
      </c>
      <c r="K26" s="31">
        <f t="shared" si="11"/>
        <v>5763682</v>
      </c>
      <c r="L26" s="31">
        <f t="shared" si="12"/>
        <v>5763682</v>
      </c>
      <c r="M26" s="32">
        <f t="shared" si="3"/>
        <v>0.86578027945937119</v>
      </c>
      <c r="N26" s="31">
        <f t="shared" si="13"/>
        <v>5763682</v>
      </c>
      <c r="O26" s="32">
        <f t="shared" si="4"/>
        <v>0.86578027945937119</v>
      </c>
      <c r="P26" s="31">
        <v>5763682</v>
      </c>
      <c r="Q26" s="31"/>
      <c r="R26" s="31"/>
      <c r="S26" s="31">
        <v>893529</v>
      </c>
      <c r="T26" s="31"/>
      <c r="U26" s="145">
        <f t="shared" si="1"/>
        <v>0</v>
      </c>
    </row>
    <row r="27" spans="1:21" s="25" customFormat="1" ht="31.05" customHeight="1" x14ac:dyDescent="0.5">
      <c r="A27" s="119"/>
      <c r="B27" s="28" t="s">
        <v>58</v>
      </c>
      <c r="C27" s="28" t="s">
        <v>258</v>
      </c>
      <c r="D27" s="90">
        <f>+SUM(D28:D34)</f>
        <v>45330593088</v>
      </c>
      <c r="E27" s="90">
        <f t="shared" ref="E27:T27" si="16">+SUM(E28:E34)</f>
        <v>0</v>
      </c>
      <c r="F27" s="90">
        <f t="shared" si="16"/>
        <v>0</v>
      </c>
      <c r="G27" s="90">
        <f t="shared" si="16"/>
        <v>8291647639</v>
      </c>
      <c r="H27" s="90">
        <f t="shared" si="16"/>
        <v>9521647000</v>
      </c>
      <c r="I27" s="90">
        <f t="shared" si="16"/>
        <v>1229999361</v>
      </c>
      <c r="J27" s="90">
        <f t="shared" si="16"/>
        <v>46560592449</v>
      </c>
      <c r="K27" s="90">
        <f t="shared" si="16"/>
        <v>45339971461</v>
      </c>
      <c r="L27" s="90">
        <f t="shared" si="16"/>
        <v>45339971461</v>
      </c>
      <c r="M27" s="29">
        <f t="shared" si="3"/>
        <v>0.97378424706822608</v>
      </c>
      <c r="N27" s="90">
        <f t="shared" si="16"/>
        <v>45339971461</v>
      </c>
      <c r="O27" s="29">
        <f t="shared" si="4"/>
        <v>0.97378424706822608</v>
      </c>
      <c r="P27" s="90">
        <f t="shared" si="16"/>
        <v>42108348106</v>
      </c>
      <c r="Q27" s="90">
        <f t="shared" si="16"/>
        <v>3231623355</v>
      </c>
      <c r="R27" s="90">
        <f t="shared" si="16"/>
        <v>0</v>
      </c>
      <c r="S27" s="90">
        <f t="shared" si="16"/>
        <v>1220620988</v>
      </c>
      <c r="T27" s="90">
        <f t="shared" si="16"/>
        <v>0</v>
      </c>
      <c r="U27" s="145">
        <f t="shared" si="1"/>
        <v>0</v>
      </c>
    </row>
    <row r="28" spans="1:21" ht="31.05" customHeight="1" x14ac:dyDescent="0.5">
      <c r="A28" s="119"/>
      <c r="B28" s="30" t="s">
        <v>59</v>
      </c>
      <c r="C28" s="30" t="s">
        <v>259</v>
      </c>
      <c r="D28" s="31">
        <v>13121434937</v>
      </c>
      <c r="E28" s="31"/>
      <c r="F28" s="31"/>
      <c r="G28" s="31">
        <v>4000000000</v>
      </c>
      <c r="H28" s="31">
        <v>5000000000</v>
      </c>
      <c r="I28" s="31">
        <f t="shared" ref="I28:I34" si="17">+E28-F28-G28+H28</f>
        <v>1000000000</v>
      </c>
      <c r="J28" s="31">
        <f t="shared" ref="J28:J34" si="18">+D28+E28-G28+H28</f>
        <v>14121434937</v>
      </c>
      <c r="K28" s="31">
        <f t="shared" si="11"/>
        <v>13869121638</v>
      </c>
      <c r="L28" s="31">
        <f t="shared" si="12"/>
        <v>13869121638</v>
      </c>
      <c r="M28" s="32">
        <f t="shared" si="3"/>
        <v>0.98213260195400498</v>
      </c>
      <c r="N28" s="31">
        <f t="shared" si="13"/>
        <v>13869121638</v>
      </c>
      <c r="O28" s="32">
        <f t="shared" si="4"/>
        <v>0.98213260195400498</v>
      </c>
      <c r="P28" s="31">
        <v>12739529500</v>
      </c>
      <c r="Q28" s="31">
        <v>1129592138</v>
      </c>
      <c r="R28" s="31"/>
      <c r="S28" s="31">
        <v>252313299</v>
      </c>
      <c r="T28" s="31"/>
      <c r="U28" s="145">
        <f t="shared" si="1"/>
        <v>0</v>
      </c>
    </row>
    <row r="29" spans="1:21" ht="31.05" customHeight="1" x14ac:dyDescent="0.5">
      <c r="A29" s="119"/>
      <c r="B29" s="30" t="s">
        <v>60</v>
      </c>
      <c r="C29" s="30" t="s">
        <v>259</v>
      </c>
      <c r="D29" s="31">
        <v>9294349747</v>
      </c>
      <c r="E29" s="31"/>
      <c r="F29" s="31"/>
      <c r="G29" s="31">
        <v>3000000000</v>
      </c>
      <c r="H29" s="31">
        <v>3814647000</v>
      </c>
      <c r="I29" s="31">
        <f t="shared" si="17"/>
        <v>814647000</v>
      </c>
      <c r="J29" s="31">
        <f t="shared" si="18"/>
        <v>10108996747</v>
      </c>
      <c r="K29" s="31">
        <f t="shared" si="11"/>
        <v>10084555696</v>
      </c>
      <c r="L29" s="31">
        <f t="shared" si="12"/>
        <v>10084555696</v>
      </c>
      <c r="M29" s="32">
        <f t="shared" si="3"/>
        <v>0.99758224761450698</v>
      </c>
      <c r="N29" s="31">
        <f t="shared" si="13"/>
        <v>10084555696</v>
      </c>
      <c r="O29" s="32">
        <f t="shared" si="4"/>
        <v>0.99758224761450698</v>
      </c>
      <c r="P29" s="31">
        <v>9265635358</v>
      </c>
      <c r="Q29" s="31">
        <v>818920338</v>
      </c>
      <c r="R29" s="31"/>
      <c r="S29" s="31">
        <v>24441051</v>
      </c>
      <c r="T29" s="31"/>
      <c r="U29" s="145">
        <f t="shared" si="1"/>
        <v>0</v>
      </c>
    </row>
    <row r="30" spans="1:21" ht="31.05" customHeight="1" x14ac:dyDescent="0.5">
      <c r="A30" s="119"/>
      <c r="B30" s="30" t="s">
        <v>61</v>
      </c>
      <c r="C30" s="30" t="s">
        <v>260</v>
      </c>
      <c r="D30" s="31">
        <v>8580428579</v>
      </c>
      <c r="E30" s="31"/>
      <c r="F30" s="31"/>
      <c r="G30" s="31">
        <v>291647639</v>
      </c>
      <c r="H30" s="31"/>
      <c r="I30" s="31">
        <f t="shared" si="17"/>
        <v>-291647639</v>
      </c>
      <c r="J30" s="31">
        <f t="shared" si="18"/>
        <v>8288780940</v>
      </c>
      <c r="K30" s="31">
        <f t="shared" si="11"/>
        <v>8104515227</v>
      </c>
      <c r="L30" s="31">
        <f t="shared" si="12"/>
        <v>8104515227</v>
      </c>
      <c r="M30" s="32">
        <f t="shared" si="3"/>
        <v>0.97776926253283269</v>
      </c>
      <c r="N30" s="31">
        <f t="shared" si="13"/>
        <v>8104515227</v>
      </c>
      <c r="O30" s="32">
        <f t="shared" si="4"/>
        <v>0.97776926253283269</v>
      </c>
      <c r="P30" s="31">
        <v>7925572648</v>
      </c>
      <c r="Q30" s="31">
        <v>178942579</v>
      </c>
      <c r="R30" s="31"/>
      <c r="S30" s="31">
        <v>184265713</v>
      </c>
      <c r="T30" s="31"/>
      <c r="U30" s="145">
        <f t="shared" si="1"/>
        <v>0</v>
      </c>
    </row>
    <row r="31" spans="1:21" ht="31.05" customHeight="1" x14ac:dyDescent="0.5">
      <c r="A31" s="119"/>
      <c r="B31" s="30" t="s">
        <v>62</v>
      </c>
      <c r="C31" s="30" t="s">
        <v>261</v>
      </c>
      <c r="D31" s="31">
        <v>5214385536</v>
      </c>
      <c r="E31" s="31"/>
      <c r="F31" s="31"/>
      <c r="G31" s="31">
        <v>1000000000</v>
      </c>
      <c r="H31" s="31">
        <v>707000000</v>
      </c>
      <c r="I31" s="31">
        <f t="shared" si="17"/>
        <v>-293000000</v>
      </c>
      <c r="J31" s="31">
        <f t="shared" si="18"/>
        <v>4921385536</v>
      </c>
      <c r="K31" s="31">
        <f t="shared" si="11"/>
        <v>4921146400</v>
      </c>
      <c r="L31" s="31">
        <f t="shared" si="12"/>
        <v>4921146400</v>
      </c>
      <c r="M31" s="32">
        <f t="shared" si="3"/>
        <v>0.99995140880586353</v>
      </c>
      <c r="N31" s="31">
        <f t="shared" si="13"/>
        <v>4921146400</v>
      </c>
      <c r="O31" s="32">
        <f t="shared" si="4"/>
        <v>0.99995140880586353</v>
      </c>
      <c r="P31" s="31">
        <v>4503149000</v>
      </c>
      <c r="Q31" s="31">
        <v>417997400</v>
      </c>
      <c r="R31" s="31"/>
      <c r="S31" s="31">
        <v>239136</v>
      </c>
      <c r="T31" s="31"/>
      <c r="U31" s="145">
        <f t="shared" si="1"/>
        <v>0</v>
      </c>
    </row>
    <row r="32" spans="1:21" ht="31.05" customHeight="1" x14ac:dyDescent="0.5">
      <c r="A32" s="119"/>
      <c r="B32" s="30" t="s">
        <v>63</v>
      </c>
      <c r="C32" s="30" t="s">
        <v>262</v>
      </c>
      <c r="D32" s="31">
        <v>2602012369</v>
      </c>
      <c r="E32" s="31"/>
      <c r="F32" s="31"/>
      <c r="G32" s="31"/>
      <c r="H32" s="31"/>
      <c r="I32" s="31">
        <f t="shared" si="17"/>
        <v>0</v>
      </c>
      <c r="J32" s="31">
        <f t="shared" si="18"/>
        <v>2602012369</v>
      </c>
      <c r="K32" s="31">
        <f t="shared" si="11"/>
        <v>2208197800</v>
      </c>
      <c r="L32" s="31">
        <f t="shared" si="12"/>
        <v>2208197800</v>
      </c>
      <c r="M32" s="32">
        <f t="shared" si="3"/>
        <v>0.84865000117145872</v>
      </c>
      <c r="N32" s="31">
        <f t="shared" si="13"/>
        <v>2208197800</v>
      </c>
      <c r="O32" s="32">
        <f t="shared" si="4"/>
        <v>0.84865000117145872</v>
      </c>
      <c r="P32" s="31">
        <v>2044465700</v>
      </c>
      <c r="Q32" s="31">
        <v>163732100</v>
      </c>
      <c r="R32" s="31"/>
      <c r="S32" s="31">
        <v>393814569</v>
      </c>
      <c r="T32" s="31"/>
      <c r="U32" s="145">
        <f t="shared" si="1"/>
        <v>0</v>
      </c>
    </row>
    <row r="33" spans="1:21" ht="31.05" customHeight="1" x14ac:dyDescent="0.5">
      <c r="A33" s="119"/>
      <c r="B33" s="30" t="s">
        <v>64</v>
      </c>
      <c r="C33" s="30" t="s">
        <v>15</v>
      </c>
      <c r="D33" s="31">
        <v>3910789152</v>
      </c>
      <c r="E33" s="31"/>
      <c r="F33" s="31"/>
      <c r="G33" s="31"/>
      <c r="H33" s="31"/>
      <c r="I33" s="31">
        <f t="shared" si="17"/>
        <v>0</v>
      </c>
      <c r="J33" s="31">
        <f t="shared" si="18"/>
        <v>3910789152</v>
      </c>
      <c r="K33" s="31">
        <f t="shared" si="11"/>
        <v>3691218800</v>
      </c>
      <c r="L33" s="31">
        <f t="shared" si="12"/>
        <v>3691218800</v>
      </c>
      <c r="M33" s="32">
        <f t="shared" si="3"/>
        <v>0.94385523139550731</v>
      </c>
      <c r="N33" s="31">
        <f t="shared" si="13"/>
        <v>3691218800</v>
      </c>
      <c r="O33" s="32">
        <f t="shared" si="4"/>
        <v>0.94385523139550731</v>
      </c>
      <c r="P33" s="31">
        <v>3377826700</v>
      </c>
      <c r="Q33" s="31">
        <v>313392100</v>
      </c>
      <c r="R33" s="31"/>
      <c r="S33" s="31">
        <v>219570352</v>
      </c>
      <c r="T33" s="31"/>
      <c r="U33" s="145">
        <f t="shared" si="1"/>
        <v>0</v>
      </c>
    </row>
    <row r="34" spans="1:21" ht="31.05" customHeight="1" x14ac:dyDescent="0.5">
      <c r="A34" s="119"/>
      <c r="B34" s="30" t="s">
        <v>65</v>
      </c>
      <c r="C34" s="30" t="s">
        <v>16</v>
      </c>
      <c r="D34" s="31">
        <v>2607192768</v>
      </c>
      <c r="E34" s="31"/>
      <c r="F34" s="31"/>
      <c r="G34" s="31"/>
      <c r="H34" s="31"/>
      <c r="I34" s="31">
        <f t="shared" si="17"/>
        <v>0</v>
      </c>
      <c r="J34" s="31">
        <f t="shared" si="18"/>
        <v>2607192768</v>
      </c>
      <c r="K34" s="31">
        <f t="shared" si="11"/>
        <v>2461215900</v>
      </c>
      <c r="L34" s="31">
        <f t="shared" si="12"/>
        <v>2461215900</v>
      </c>
      <c r="M34" s="32">
        <f t="shared" si="3"/>
        <v>0.9440099444154334</v>
      </c>
      <c r="N34" s="31">
        <f t="shared" si="13"/>
        <v>2461215900</v>
      </c>
      <c r="O34" s="32">
        <f t="shared" si="4"/>
        <v>0.9440099444154334</v>
      </c>
      <c r="P34" s="31">
        <v>2252169200</v>
      </c>
      <c r="Q34" s="31">
        <v>209046700</v>
      </c>
      <c r="R34" s="31"/>
      <c r="S34" s="31">
        <v>145976868</v>
      </c>
      <c r="T34" s="31"/>
      <c r="U34" s="145">
        <f t="shared" si="1"/>
        <v>0</v>
      </c>
    </row>
    <row r="35" spans="1:21" s="25" customFormat="1" ht="31.05" customHeight="1" x14ac:dyDescent="0.5">
      <c r="A35" s="119"/>
      <c r="B35" s="28" t="s">
        <v>66</v>
      </c>
      <c r="C35" s="28" t="s">
        <v>263</v>
      </c>
      <c r="D35" s="90">
        <f>+D36+D40+D54+D55+D56</f>
        <v>4982948861</v>
      </c>
      <c r="E35" s="90">
        <f t="shared" ref="E35:T35" si="19">+E36+E40+E54+E55+E56</f>
        <v>0</v>
      </c>
      <c r="F35" s="90">
        <f t="shared" si="19"/>
        <v>0</v>
      </c>
      <c r="G35" s="90">
        <f t="shared" si="19"/>
        <v>687044809</v>
      </c>
      <c r="H35" s="90">
        <f t="shared" si="19"/>
        <v>102671287</v>
      </c>
      <c r="I35" s="90">
        <f t="shared" si="19"/>
        <v>-584373522</v>
      </c>
      <c r="J35" s="90">
        <f t="shared" si="19"/>
        <v>4398575339</v>
      </c>
      <c r="K35" s="90">
        <f t="shared" si="19"/>
        <v>3585729002</v>
      </c>
      <c r="L35" s="90">
        <f t="shared" si="19"/>
        <v>3585729002</v>
      </c>
      <c r="M35" s="29">
        <f t="shared" si="3"/>
        <v>0.81520236113886879</v>
      </c>
      <c r="N35" s="90">
        <f t="shared" si="19"/>
        <v>3585729002</v>
      </c>
      <c r="O35" s="29">
        <f t="shared" si="4"/>
        <v>0.81520236113886879</v>
      </c>
      <c r="P35" s="90">
        <f t="shared" si="19"/>
        <v>3376762828</v>
      </c>
      <c r="Q35" s="90">
        <f t="shared" si="19"/>
        <v>208966174</v>
      </c>
      <c r="R35" s="90">
        <f t="shared" si="19"/>
        <v>0</v>
      </c>
      <c r="S35" s="90">
        <f t="shared" si="19"/>
        <v>812846337</v>
      </c>
      <c r="T35" s="90">
        <f t="shared" si="19"/>
        <v>0</v>
      </c>
      <c r="U35" s="145">
        <f t="shared" si="1"/>
        <v>0</v>
      </c>
    </row>
    <row r="36" spans="1:21" s="25" customFormat="1" ht="31.05" customHeight="1" x14ac:dyDescent="0.5">
      <c r="A36" s="119"/>
      <c r="B36" s="28" t="s">
        <v>67</v>
      </c>
      <c r="C36" s="28" t="s">
        <v>6</v>
      </c>
      <c r="D36" s="90">
        <f>+SUM(D37:D39)</f>
        <v>941918822</v>
      </c>
      <c r="E36" s="90">
        <f t="shared" ref="E36:T36" si="20">+SUM(E37:E39)</f>
        <v>0</v>
      </c>
      <c r="F36" s="90">
        <f t="shared" si="20"/>
        <v>0</v>
      </c>
      <c r="G36" s="90">
        <f t="shared" si="20"/>
        <v>387611042</v>
      </c>
      <c r="H36" s="90">
        <f t="shared" si="20"/>
        <v>6471287</v>
      </c>
      <c r="I36" s="90">
        <f t="shared" si="20"/>
        <v>-381139755</v>
      </c>
      <c r="J36" s="90">
        <f t="shared" si="20"/>
        <v>560779067</v>
      </c>
      <c r="K36" s="90">
        <f t="shared" si="20"/>
        <v>528633713</v>
      </c>
      <c r="L36" s="90">
        <f t="shared" si="20"/>
        <v>528633713</v>
      </c>
      <c r="M36" s="29">
        <f t="shared" si="3"/>
        <v>0.94267732893103873</v>
      </c>
      <c r="N36" s="90">
        <f t="shared" si="20"/>
        <v>528633713</v>
      </c>
      <c r="O36" s="29">
        <f t="shared" si="4"/>
        <v>0.94267732893103873</v>
      </c>
      <c r="P36" s="90">
        <f t="shared" si="20"/>
        <v>519703657</v>
      </c>
      <c r="Q36" s="90">
        <f t="shared" si="20"/>
        <v>8930056</v>
      </c>
      <c r="R36" s="90">
        <f t="shared" si="20"/>
        <v>0</v>
      </c>
      <c r="S36" s="90">
        <f t="shared" si="20"/>
        <v>32145354</v>
      </c>
      <c r="T36" s="90">
        <f t="shared" si="20"/>
        <v>0</v>
      </c>
      <c r="U36" s="145">
        <f t="shared" si="1"/>
        <v>0</v>
      </c>
    </row>
    <row r="37" spans="1:21" ht="31.05" customHeight="1" x14ac:dyDescent="0.5">
      <c r="A37" s="119"/>
      <c r="B37" s="30" t="s">
        <v>68</v>
      </c>
      <c r="C37" s="30" t="s">
        <v>264</v>
      </c>
      <c r="D37" s="31">
        <v>385184279</v>
      </c>
      <c r="E37" s="31"/>
      <c r="F37" s="31"/>
      <c r="G37" s="31">
        <v>385184279</v>
      </c>
      <c r="H37" s="31"/>
      <c r="I37" s="31">
        <f>+E37-F37-G37+H37</f>
        <v>-385184279</v>
      </c>
      <c r="J37" s="31">
        <f>+D37+E37-G37+H37</f>
        <v>0</v>
      </c>
      <c r="K37" s="31">
        <f t="shared" si="11"/>
        <v>0</v>
      </c>
      <c r="L37" s="31">
        <f t="shared" si="12"/>
        <v>0</v>
      </c>
      <c r="M37" s="32" t="e">
        <f t="shared" si="3"/>
        <v>#DIV/0!</v>
      </c>
      <c r="N37" s="31">
        <f t="shared" si="13"/>
        <v>0</v>
      </c>
      <c r="O37" s="32" t="e">
        <f t="shared" si="4"/>
        <v>#DIV/0!</v>
      </c>
      <c r="P37" s="31"/>
      <c r="Q37" s="31"/>
      <c r="R37" s="31"/>
      <c r="S37" s="31"/>
      <c r="T37" s="31"/>
      <c r="U37" s="145">
        <f t="shared" si="1"/>
        <v>0</v>
      </c>
    </row>
    <row r="38" spans="1:21" ht="31.05" customHeight="1" x14ac:dyDescent="0.5">
      <c r="A38" s="119"/>
      <c r="B38" s="30" t="s">
        <v>69</v>
      </c>
      <c r="C38" s="30" t="s">
        <v>265</v>
      </c>
      <c r="D38" s="31">
        <v>556734543</v>
      </c>
      <c r="E38" s="31"/>
      <c r="F38" s="31"/>
      <c r="G38" s="31">
        <v>2426763</v>
      </c>
      <c r="H38" s="31"/>
      <c r="I38" s="31">
        <f>+E38-F38-G38+H38</f>
        <v>-2426763</v>
      </c>
      <c r="J38" s="31">
        <f>+D38+E38-G38+H38</f>
        <v>554307780</v>
      </c>
      <c r="K38" s="31">
        <f t="shared" si="11"/>
        <v>523526213</v>
      </c>
      <c r="L38" s="31">
        <f t="shared" si="12"/>
        <v>523526213</v>
      </c>
      <c r="M38" s="32">
        <f t="shared" si="3"/>
        <v>0.94446845577379412</v>
      </c>
      <c r="N38" s="31">
        <f t="shared" si="13"/>
        <v>523526213</v>
      </c>
      <c r="O38" s="32">
        <f t="shared" si="4"/>
        <v>0.94446845577379412</v>
      </c>
      <c r="P38" s="31">
        <v>514596157</v>
      </c>
      <c r="Q38" s="31">
        <v>8930056</v>
      </c>
      <c r="R38" s="31"/>
      <c r="S38" s="31">
        <v>30781567</v>
      </c>
      <c r="T38" s="31"/>
      <c r="U38" s="145">
        <f t="shared" si="1"/>
        <v>0</v>
      </c>
    </row>
    <row r="39" spans="1:21" ht="31.05" customHeight="1" x14ac:dyDescent="0.5">
      <c r="A39" s="119"/>
      <c r="B39" s="30" t="s">
        <v>291</v>
      </c>
      <c r="C39" s="30" t="s">
        <v>13</v>
      </c>
      <c r="D39" s="31">
        <v>0</v>
      </c>
      <c r="E39" s="31"/>
      <c r="F39" s="31"/>
      <c r="G39" s="31"/>
      <c r="H39" s="31">
        <v>6471287</v>
      </c>
      <c r="I39" s="31">
        <f>+E39-F39-G39+H39</f>
        <v>6471287</v>
      </c>
      <c r="J39" s="31">
        <f>+D39+E39-G39+H39</f>
        <v>6471287</v>
      </c>
      <c r="K39" s="31">
        <f t="shared" si="11"/>
        <v>5107500</v>
      </c>
      <c r="L39" s="31">
        <f t="shared" si="12"/>
        <v>5107500</v>
      </c>
      <c r="M39" s="32">
        <f t="shared" si="3"/>
        <v>0.78925567665288221</v>
      </c>
      <c r="N39" s="31">
        <f t="shared" si="13"/>
        <v>5107500</v>
      </c>
      <c r="O39" s="32">
        <f t="shared" si="4"/>
        <v>0.78925567665288221</v>
      </c>
      <c r="P39" s="31">
        <v>5107500</v>
      </c>
      <c r="Q39" s="31"/>
      <c r="R39" s="31"/>
      <c r="S39" s="31">
        <v>1363787</v>
      </c>
      <c r="T39" s="31"/>
      <c r="U39" s="145">
        <f t="shared" si="1"/>
        <v>0</v>
      </c>
    </row>
    <row r="40" spans="1:21" s="25" customFormat="1" ht="31.05" customHeight="1" x14ac:dyDescent="0.5">
      <c r="A40" s="119"/>
      <c r="B40" s="28" t="s">
        <v>292</v>
      </c>
      <c r="C40" s="28" t="s">
        <v>293</v>
      </c>
      <c r="D40" s="90">
        <f>+SUM(D41:D53)</f>
        <v>3562508601</v>
      </c>
      <c r="E40" s="90">
        <f t="shared" ref="E40:T40" si="21">+SUM(E41:E53)</f>
        <v>0</v>
      </c>
      <c r="F40" s="90">
        <f t="shared" si="21"/>
        <v>0</v>
      </c>
      <c r="G40" s="90">
        <f t="shared" si="21"/>
        <v>299433767</v>
      </c>
      <c r="H40" s="90">
        <f t="shared" si="21"/>
        <v>86000000</v>
      </c>
      <c r="I40" s="90">
        <f t="shared" si="21"/>
        <v>-213433767</v>
      </c>
      <c r="J40" s="90">
        <f t="shared" si="21"/>
        <v>3349074834</v>
      </c>
      <c r="K40" s="90">
        <f t="shared" si="21"/>
        <v>2575021779</v>
      </c>
      <c r="L40" s="90">
        <f t="shared" si="21"/>
        <v>2575021779</v>
      </c>
      <c r="M40" s="29">
        <f t="shared" si="3"/>
        <v>0.76887555717126144</v>
      </c>
      <c r="N40" s="90">
        <f t="shared" si="21"/>
        <v>2575021779</v>
      </c>
      <c r="O40" s="29">
        <f t="shared" si="4"/>
        <v>0.76887555717126144</v>
      </c>
      <c r="P40" s="90">
        <f t="shared" si="21"/>
        <v>2375500772</v>
      </c>
      <c r="Q40" s="90">
        <f t="shared" si="21"/>
        <v>199521007</v>
      </c>
      <c r="R40" s="90">
        <f t="shared" si="21"/>
        <v>0</v>
      </c>
      <c r="S40" s="90">
        <f t="shared" si="21"/>
        <v>774053055</v>
      </c>
      <c r="T40" s="90">
        <f t="shared" si="21"/>
        <v>0</v>
      </c>
      <c r="U40" s="145">
        <f t="shared" si="1"/>
        <v>0</v>
      </c>
    </row>
    <row r="41" spans="1:21" ht="31.05" customHeight="1" x14ac:dyDescent="0.5">
      <c r="A41" s="119"/>
      <c r="B41" s="30" t="s">
        <v>294</v>
      </c>
      <c r="C41" s="30" t="s">
        <v>252</v>
      </c>
      <c r="D41" s="31">
        <v>251212773</v>
      </c>
      <c r="E41" s="31"/>
      <c r="F41" s="31"/>
      <c r="G41" s="31"/>
      <c r="H41" s="31">
        <v>10000000</v>
      </c>
      <c r="I41" s="31">
        <f t="shared" ref="I41:I56" si="22">+E41-F41-G41+H41</f>
        <v>10000000</v>
      </c>
      <c r="J41" s="31">
        <f t="shared" ref="J41:J56" si="23">+D41+E41-G41+H41</f>
        <v>261212773</v>
      </c>
      <c r="K41" s="31">
        <f t="shared" si="11"/>
        <v>252536108</v>
      </c>
      <c r="L41" s="31">
        <f t="shared" si="12"/>
        <v>252536108</v>
      </c>
      <c r="M41" s="32">
        <f t="shared" si="3"/>
        <v>0.96678315190965025</v>
      </c>
      <c r="N41" s="31">
        <f t="shared" si="13"/>
        <v>252536108</v>
      </c>
      <c r="O41" s="32">
        <f t="shared" si="4"/>
        <v>0.96678315190965025</v>
      </c>
      <c r="P41" s="31">
        <v>251861922</v>
      </c>
      <c r="Q41" s="31">
        <v>674186</v>
      </c>
      <c r="R41" s="31"/>
      <c r="S41" s="31">
        <v>8676665</v>
      </c>
      <c r="T41" s="31"/>
      <c r="U41" s="145">
        <f t="shared" ref="U41:U72" si="24">+J41-K41-S41</f>
        <v>0</v>
      </c>
    </row>
    <row r="42" spans="1:21" ht="31.05" customHeight="1" x14ac:dyDescent="0.5">
      <c r="A42" s="119"/>
      <c r="B42" s="30" t="s">
        <v>295</v>
      </c>
      <c r="C42" s="30" t="s">
        <v>254</v>
      </c>
      <c r="D42" s="31">
        <v>39966100</v>
      </c>
      <c r="E42" s="31"/>
      <c r="F42" s="31"/>
      <c r="G42" s="31"/>
      <c r="H42" s="31"/>
      <c r="I42" s="31">
        <f t="shared" si="22"/>
        <v>0</v>
      </c>
      <c r="J42" s="31">
        <f t="shared" si="23"/>
        <v>39966100</v>
      </c>
      <c r="K42" s="31">
        <f t="shared" si="11"/>
        <v>11624950</v>
      </c>
      <c r="L42" s="31">
        <f t="shared" si="12"/>
        <v>11624950</v>
      </c>
      <c r="M42" s="32">
        <f t="shared" si="3"/>
        <v>0.29087026254750903</v>
      </c>
      <c r="N42" s="31">
        <f t="shared" si="13"/>
        <v>11624950</v>
      </c>
      <c r="O42" s="32">
        <f t="shared" si="4"/>
        <v>0.29087026254750903</v>
      </c>
      <c r="P42" s="31">
        <v>11624950</v>
      </c>
      <c r="Q42" s="31"/>
      <c r="R42" s="31"/>
      <c r="S42" s="31">
        <v>28341150</v>
      </c>
      <c r="T42" s="31"/>
      <c r="U42" s="145">
        <f t="shared" si="24"/>
        <v>0</v>
      </c>
    </row>
    <row r="43" spans="1:21" ht="31.05" customHeight="1" x14ac:dyDescent="0.5">
      <c r="A43" s="119"/>
      <c r="B43" s="30" t="s">
        <v>296</v>
      </c>
      <c r="C43" s="30" t="s">
        <v>12</v>
      </c>
      <c r="D43" s="31">
        <v>1018354688</v>
      </c>
      <c r="E43" s="31"/>
      <c r="F43" s="31"/>
      <c r="G43" s="31"/>
      <c r="H43" s="31"/>
      <c r="I43" s="31">
        <f t="shared" si="22"/>
        <v>0</v>
      </c>
      <c r="J43" s="31">
        <f t="shared" si="23"/>
        <v>1018354688</v>
      </c>
      <c r="K43" s="31">
        <f t="shared" si="11"/>
        <v>886864312</v>
      </c>
      <c r="L43" s="31">
        <f t="shared" si="12"/>
        <v>886864312</v>
      </c>
      <c r="M43" s="32">
        <f t="shared" si="3"/>
        <v>0.87087958886089012</v>
      </c>
      <c r="N43" s="31">
        <f t="shared" si="13"/>
        <v>886864312</v>
      </c>
      <c r="O43" s="32">
        <f t="shared" si="4"/>
        <v>0.87087958886089012</v>
      </c>
      <c r="P43" s="31">
        <v>886864312</v>
      </c>
      <c r="Q43" s="31"/>
      <c r="R43" s="31"/>
      <c r="S43" s="31">
        <v>131490376</v>
      </c>
      <c r="T43" s="31"/>
      <c r="U43" s="145">
        <f t="shared" si="24"/>
        <v>0</v>
      </c>
    </row>
    <row r="44" spans="1:21" ht="31.05" customHeight="1" x14ac:dyDescent="0.5">
      <c r="A44" s="119"/>
      <c r="B44" s="30" t="s">
        <v>297</v>
      </c>
      <c r="C44" s="30" t="s">
        <v>298</v>
      </c>
      <c r="D44" s="31">
        <v>73396831</v>
      </c>
      <c r="E44" s="31"/>
      <c r="F44" s="31"/>
      <c r="G44" s="31"/>
      <c r="H44" s="31"/>
      <c r="I44" s="31">
        <f t="shared" si="22"/>
        <v>0</v>
      </c>
      <c r="J44" s="31">
        <f t="shared" si="23"/>
        <v>73396831</v>
      </c>
      <c r="K44" s="31">
        <f t="shared" si="11"/>
        <v>0</v>
      </c>
      <c r="L44" s="31">
        <f t="shared" si="12"/>
        <v>0</v>
      </c>
      <c r="M44" s="32">
        <f t="shared" si="3"/>
        <v>0</v>
      </c>
      <c r="N44" s="31">
        <f t="shared" si="13"/>
        <v>0</v>
      </c>
      <c r="O44" s="32">
        <f t="shared" si="4"/>
        <v>0</v>
      </c>
      <c r="P44" s="31"/>
      <c r="Q44" s="31"/>
      <c r="R44" s="31"/>
      <c r="S44" s="31">
        <v>73396831</v>
      </c>
      <c r="T44" s="31"/>
      <c r="U44" s="145">
        <f t="shared" si="24"/>
        <v>0</v>
      </c>
    </row>
    <row r="45" spans="1:21" ht="31.05" customHeight="1" x14ac:dyDescent="0.5">
      <c r="A45" s="119"/>
      <c r="B45" s="30" t="s">
        <v>299</v>
      </c>
      <c r="C45" s="30" t="s">
        <v>255</v>
      </c>
      <c r="D45" s="31">
        <v>33495036</v>
      </c>
      <c r="E45" s="31"/>
      <c r="F45" s="31"/>
      <c r="G45" s="31"/>
      <c r="H45" s="31"/>
      <c r="I45" s="31">
        <f t="shared" si="22"/>
        <v>0</v>
      </c>
      <c r="J45" s="31">
        <f t="shared" si="23"/>
        <v>33495036</v>
      </c>
      <c r="K45" s="31">
        <f t="shared" si="11"/>
        <v>9199980</v>
      </c>
      <c r="L45" s="31">
        <f t="shared" si="12"/>
        <v>9199980</v>
      </c>
      <c r="M45" s="32">
        <f t="shared" si="3"/>
        <v>0.27466696856214756</v>
      </c>
      <c r="N45" s="31">
        <f t="shared" si="13"/>
        <v>9199980</v>
      </c>
      <c r="O45" s="32">
        <f t="shared" si="4"/>
        <v>0.27466696856214756</v>
      </c>
      <c r="P45" s="31">
        <v>9199980</v>
      </c>
      <c r="Q45" s="31"/>
      <c r="R45" s="31"/>
      <c r="S45" s="31">
        <v>24295056</v>
      </c>
      <c r="T45" s="31"/>
      <c r="U45" s="145">
        <f t="shared" si="24"/>
        <v>0</v>
      </c>
    </row>
    <row r="46" spans="1:21" ht="31.05" customHeight="1" x14ac:dyDescent="0.5">
      <c r="A46" s="119"/>
      <c r="B46" s="30" t="s">
        <v>300</v>
      </c>
      <c r="C46" s="30" t="s">
        <v>301</v>
      </c>
      <c r="D46" s="31">
        <v>4213271</v>
      </c>
      <c r="E46" s="31"/>
      <c r="F46" s="31"/>
      <c r="G46" s="31">
        <v>26528914</v>
      </c>
      <c r="H46" s="31">
        <v>33000000</v>
      </c>
      <c r="I46" s="31">
        <f t="shared" si="22"/>
        <v>6471086</v>
      </c>
      <c r="J46" s="31">
        <f t="shared" si="23"/>
        <v>10684357</v>
      </c>
      <c r="K46" s="31">
        <f t="shared" si="11"/>
        <v>10684104</v>
      </c>
      <c r="L46" s="31">
        <f t="shared" si="12"/>
        <v>10684104</v>
      </c>
      <c r="M46" s="32">
        <f t="shared" si="3"/>
        <v>0.99997632052167484</v>
      </c>
      <c r="N46" s="31">
        <f t="shared" si="13"/>
        <v>10684104</v>
      </c>
      <c r="O46" s="32">
        <f t="shared" si="4"/>
        <v>0.99997632052167484</v>
      </c>
      <c r="P46" s="31">
        <v>10684104</v>
      </c>
      <c r="Q46" s="31"/>
      <c r="R46" s="31"/>
      <c r="S46" s="31">
        <v>253</v>
      </c>
      <c r="T46" s="31"/>
      <c r="U46" s="145">
        <f t="shared" si="24"/>
        <v>0</v>
      </c>
    </row>
    <row r="47" spans="1:21" ht="31.05" customHeight="1" x14ac:dyDescent="0.5">
      <c r="A47" s="119"/>
      <c r="B47" s="30" t="s">
        <v>302</v>
      </c>
      <c r="C47" s="30" t="s">
        <v>14</v>
      </c>
      <c r="D47" s="31">
        <v>1182429372</v>
      </c>
      <c r="E47" s="31"/>
      <c r="F47" s="31"/>
      <c r="G47" s="31"/>
      <c r="H47" s="31"/>
      <c r="I47" s="31">
        <f t="shared" si="22"/>
        <v>0</v>
      </c>
      <c r="J47" s="31">
        <f t="shared" si="23"/>
        <v>1182429372</v>
      </c>
      <c r="K47" s="31">
        <f t="shared" si="11"/>
        <v>938262367</v>
      </c>
      <c r="L47" s="31">
        <f t="shared" si="12"/>
        <v>938262367</v>
      </c>
      <c r="M47" s="32">
        <f t="shared" si="3"/>
        <v>0.79350394130770963</v>
      </c>
      <c r="N47" s="31">
        <f t="shared" si="13"/>
        <v>938262367</v>
      </c>
      <c r="O47" s="32">
        <f t="shared" si="4"/>
        <v>0.79350394130770963</v>
      </c>
      <c r="P47" s="31">
        <v>926769257</v>
      </c>
      <c r="Q47" s="31">
        <v>11493110</v>
      </c>
      <c r="R47" s="31"/>
      <c r="S47" s="31">
        <v>244167005</v>
      </c>
      <c r="T47" s="31"/>
      <c r="U47" s="145">
        <f t="shared" si="24"/>
        <v>0</v>
      </c>
    </row>
    <row r="48" spans="1:21" ht="31.05" customHeight="1" x14ac:dyDescent="0.5">
      <c r="A48" s="119"/>
      <c r="B48" s="30" t="s">
        <v>303</v>
      </c>
      <c r="C48" s="30" t="s">
        <v>304</v>
      </c>
      <c r="D48" s="31">
        <v>45873020</v>
      </c>
      <c r="E48" s="31"/>
      <c r="F48" s="31"/>
      <c r="G48" s="31"/>
      <c r="H48" s="31"/>
      <c r="I48" s="31">
        <f t="shared" si="22"/>
        <v>0</v>
      </c>
      <c r="J48" s="31">
        <f t="shared" si="23"/>
        <v>45873020</v>
      </c>
      <c r="K48" s="31">
        <f t="shared" si="11"/>
        <v>20317600</v>
      </c>
      <c r="L48" s="31">
        <f t="shared" si="12"/>
        <v>20317600</v>
      </c>
      <c r="M48" s="32">
        <f t="shared" si="3"/>
        <v>0.44290957953062604</v>
      </c>
      <c r="N48" s="31">
        <f t="shared" si="13"/>
        <v>20317600</v>
      </c>
      <c r="O48" s="32">
        <f t="shared" si="4"/>
        <v>0.44290957953062604</v>
      </c>
      <c r="P48" s="31">
        <v>14517600</v>
      </c>
      <c r="Q48" s="31">
        <v>5800000</v>
      </c>
      <c r="R48" s="31"/>
      <c r="S48" s="31">
        <v>25555420</v>
      </c>
      <c r="T48" s="31"/>
      <c r="U48" s="145">
        <f t="shared" si="24"/>
        <v>0</v>
      </c>
    </row>
    <row r="49" spans="1:21" ht="31.05" customHeight="1" x14ac:dyDescent="0.5">
      <c r="A49" s="119"/>
      <c r="B49" s="30" t="s">
        <v>305</v>
      </c>
      <c r="C49" s="30" t="s">
        <v>256</v>
      </c>
      <c r="D49" s="31">
        <v>49641782</v>
      </c>
      <c r="E49" s="31"/>
      <c r="F49" s="31"/>
      <c r="G49" s="31"/>
      <c r="H49" s="31"/>
      <c r="I49" s="31">
        <f t="shared" si="22"/>
        <v>0</v>
      </c>
      <c r="J49" s="31">
        <f t="shared" si="23"/>
        <v>49641782</v>
      </c>
      <c r="K49" s="31">
        <f t="shared" si="11"/>
        <v>0</v>
      </c>
      <c r="L49" s="31">
        <f t="shared" si="12"/>
        <v>0</v>
      </c>
      <c r="M49" s="32">
        <f t="shared" si="3"/>
        <v>0</v>
      </c>
      <c r="N49" s="31">
        <f t="shared" si="13"/>
        <v>0</v>
      </c>
      <c r="O49" s="32">
        <f t="shared" si="4"/>
        <v>0</v>
      </c>
      <c r="P49" s="31"/>
      <c r="Q49" s="31"/>
      <c r="R49" s="31"/>
      <c r="S49" s="31">
        <v>49641782</v>
      </c>
      <c r="T49" s="31"/>
      <c r="U49" s="145">
        <f t="shared" si="24"/>
        <v>0</v>
      </c>
    </row>
    <row r="50" spans="1:21" ht="31.05" customHeight="1" x14ac:dyDescent="0.5">
      <c r="A50" s="119"/>
      <c r="B50" s="30" t="s">
        <v>306</v>
      </c>
      <c r="C50" s="30" t="s">
        <v>307</v>
      </c>
      <c r="D50" s="31">
        <v>29937120</v>
      </c>
      <c r="E50" s="31"/>
      <c r="F50" s="31"/>
      <c r="G50" s="31"/>
      <c r="H50" s="31"/>
      <c r="I50" s="31">
        <f t="shared" si="22"/>
        <v>0</v>
      </c>
      <c r="J50" s="31">
        <f t="shared" si="23"/>
        <v>29937120</v>
      </c>
      <c r="K50" s="31">
        <f t="shared" si="11"/>
        <v>0</v>
      </c>
      <c r="L50" s="31">
        <f t="shared" si="12"/>
        <v>0</v>
      </c>
      <c r="M50" s="32">
        <f t="shared" si="3"/>
        <v>0</v>
      </c>
      <c r="N50" s="31">
        <f t="shared" si="13"/>
        <v>0</v>
      </c>
      <c r="O50" s="32">
        <f t="shared" si="4"/>
        <v>0</v>
      </c>
      <c r="P50" s="31"/>
      <c r="Q50" s="31"/>
      <c r="R50" s="31"/>
      <c r="S50" s="31">
        <v>29937120</v>
      </c>
      <c r="T50" s="31"/>
      <c r="U50" s="145">
        <f t="shared" si="24"/>
        <v>0</v>
      </c>
    </row>
    <row r="51" spans="1:21" ht="31.05" customHeight="1" x14ac:dyDescent="0.5">
      <c r="A51" s="119"/>
      <c r="B51" s="30" t="s">
        <v>308</v>
      </c>
      <c r="C51" s="30" t="s">
        <v>257</v>
      </c>
      <c r="D51" s="31">
        <v>201330517</v>
      </c>
      <c r="E51" s="31"/>
      <c r="F51" s="31"/>
      <c r="G51" s="31"/>
      <c r="H51" s="31">
        <v>11000000</v>
      </c>
      <c r="I51" s="31">
        <f t="shared" si="22"/>
        <v>11000000</v>
      </c>
      <c r="J51" s="31">
        <f t="shared" si="23"/>
        <v>212330517</v>
      </c>
      <c r="K51" s="31">
        <f t="shared" si="11"/>
        <v>145619086</v>
      </c>
      <c r="L51" s="31">
        <f t="shared" si="12"/>
        <v>145619086</v>
      </c>
      <c r="M51" s="32">
        <f t="shared" si="3"/>
        <v>0.68581326913078633</v>
      </c>
      <c r="N51" s="31">
        <f t="shared" si="13"/>
        <v>145619086</v>
      </c>
      <c r="O51" s="32">
        <f t="shared" si="4"/>
        <v>0.68581326913078633</v>
      </c>
      <c r="P51" s="31">
        <v>136413548</v>
      </c>
      <c r="Q51" s="31">
        <v>9205538</v>
      </c>
      <c r="R51" s="31"/>
      <c r="S51" s="31">
        <v>66711431</v>
      </c>
      <c r="T51" s="31"/>
      <c r="U51" s="145">
        <f t="shared" si="24"/>
        <v>0</v>
      </c>
    </row>
    <row r="52" spans="1:21" ht="31.05" customHeight="1" x14ac:dyDescent="0.5">
      <c r="A52" s="119"/>
      <c r="B52" s="30" t="s">
        <v>309</v>
      </c>
      <c r="C52" s="30" t="s">
        <v>266</v>
      </c>
      <c r="D52" s="31">
        <v>524349171</v>
      </c>
      <c r="E52" s="31"/>
      <c r="F52" s="31"/>
      <c r="G52" s="31">
        <v>271890119</v>
      </c>
      <c r="H52" s="31"/>
      <c r="I52" s="31">
        <f t="shared" si="22"/>
        <v>-271890119</v>
      </c>
      <c r="J52" s="31">
        <f t="shared" si="23"/>
        <v>252459052</v>
      </c>
      <c r="K52" s="31">
        <f t="shared" si="11"/>
        <v>160619086</v>
      </c>
      <c r="L52" s="31">
        <f t="shared" si="12"/>
        <v>160619086</v>
      </c>
      <c r="M52" s="32">
        <f t="shared" si="3"/>
        <v>0.63621836780088992</v>
      </c>
      <c r="N52" s="31">
        <f t="shared" si="13"/>
        <v>160619086</v>
      </c>
      <c r="O52" s="32">
        <f t="shared" si="4"/>
        <v>0.63621836780088992</v>
      </c>
      <c r="P52" s="31">
        <v>32087937</v>
      </c>
      <c r="Q52" s="31">
        <v>128531149</v>
      </c>
      <c r="R52" s="31"/>
      <c r="S52" s="31">
        <v>91839966</v>
      </c>
      <c r="T52" s="31"/>
      <c r="U52" s="145">
        <f t="shared" si="24"/>
        <v>0</v>
      </c>
    </row>
    <row r="53" spans="1:21" ht="31.05" customHeight="1" x14ac:dyDescent="0.5">
      <c r="A53" s="119"/>
      <c r="B53" s="30" t="s">
        <v>310</v>
      </c>
      <c r="C53" s="30" t="s">
        <v>311</v>
      </c>
      <c r="D53" s="31">
        <v>108308920</v>
      </c>
      <c r="E53" s="31"/>
      <c r="F53" s="31"/>
      <c r="G53" s="31">
        <v>1014734</v>
      </c>
      <c r="H53" s="31">
        <v>32000000</v>
      </c>
      <c r="I53" s="31">
        <f t="shared" si="22"/>
        <v>30985266</v>
      </c>
      <c r="J53" s="31">
        <f t="shared" si="23"/>
        <v>139294186</v>
      </c>
      <c r="K53" s="31">
        <f t="shared" si="11"/>
        <v>139294186</v>
      </c>
      <c r="L53" s="31">
        <f t="shared" si="12"/>
        <v>139294186</v>
      </c>
      <c r="M53" s="32">
        <f t="shared" si="3"/>
        <v>1</v>
      </c>
      <c r="N53" s="31">
        <f t="shared" si="13"/>
        <v>139294186</v>
      </c>
      <c r="O53" s="32">
        <f t="shared" si="4"/>
        <v>1</v>
      </c>
      <c r="P53" s="31">
        <v>95477162</v>
      </c>
      <c r="Q53" s="31">
        <v>43817024</v>
      </c>
      <c r="R53" s="31"/>
      <c r="S53" s="31"/>
      <c r="T53" s="31"/>
      <c r="U53" s="145">
        <f t="shared" si="24"/>
        <v>0</v>
      </c>
    </row>
    <row r="54" spans="1:21" ht="31.05" customHeight="1" x14ac:dyDescent="0.5">
      <c r="A54" s="119"/>
      <c r="B54" s="30" t="s">
        <v>312</v>
      </c>
      <c r="C54" s="30" t="s">
        <v>9</v>
      </c>
      <c r="D54" s="31">
        <v>3866887</v>
      </c>
      <c r="E54" s="31"/>
      <c r="F54" s="31"/>
      <c r="G54" s="31"/>
      <c r="H54" s="31"/>
      <c r="I54" s="31">
        <f t="shared" si="22"/>
        <v>0</v>
      </c>
      <c r="J54" s="31">
        <f t="shared" si="23"/>
        <v>3866887</v>
      </c>
      <c r="K54" s="31">
        <f t="shared" si="11"/>
        <v>0</v>
      </c>
      <c r="L54" s="31">
        <f t="shared" si="12"/>
        <v>0</v>
      </c>
      <c r="M54" s="32">
        <f t="shared" si="3"/>
        <v>0</v>
      </c>
      <c r="N54" s="31">
        <f t="shared" si="13"/>
        <v>0</v>
      </c>
      <c r="O54" s="32">
        <f t="shared" si="4"/>
        <v>0</v>
      </c>
      <c r="P54" s="31"/>
      <c r="Q54" s="31"/>
      <c r="R54" s="31"/>
      <c r="S54" s="31">
        <v>3866887</v>
      </c>
      <c r="T54" s="31"/>
      <c r="U54" s="145">
        <f t="shared" si="24"/>
        <v>0</v>
      </c>
    </row>
    <row r="55" spans="1:21" ht="31.05" customHeight="1" x14ac:dyDescent="0.5">
      <c r="A55" s="119"/>
      <c r="B55" s="30" t="s">
        <v>450</v>
      </c>
      <c r="C55" s="30" t="s">
        <v>253</v>
      </c>
      <c r="D55" s="31">
        <v>472769358</v>
      </c>
      <c r="E55" s="31"/>
      <c r="F55" s="31"/>
      <c r="G55" s="31"/>
      <c r="H55" s="31">
        <v>10200000</v>
      </c>
      <c r="I55" s="31">
        <f t="shared" si="22"/>
        <v>10200000</v>
      </c>
      <c r="J55" s="31">
        <f t="shared" si="23"/>
        <v>482969358</v>
      </c>
      <c r="K55" s="31">
        <f t="shared" si="11"/>
        <v>482073510</v>
      </c>
      <c r="L55" s="31">
        <f t="shared" si="12"/>
        <v>482073510</v>
      </c>
      <c r="M55" s="32">
        <f t="shared" si="3"/>
        <v>0.99814512456088367</v>
      </c>
      <c r="N55" s="31">
        <f t="shared" si="13"/>
        <v>482073510</v>
      </c>
      <c r="O55" s="32">
        <f t="shared" si="4"/>
        <v>0.99814512456088367</v>
      </c>
      <c r="P55" s="31">
        <v>481558399</v>
      </c>
      <c r="Q55" s="31">
        <v>515111</v>
      </c>
      <c r="R55" s="31"/>
      <c r="S55" s="31">
        <v>895848</v>
      </c>
      <c r="T55" s="31"/>
      <c r="U55" s="145">
        <f t="shared" si="24"/>
        <v>0</v>
      </c>
    </row>
    <row r="56" spans="1:21" ht="31.05" customHeight="1" x14ac:dyDescent="0.5">
      <c r="A56" s="119"/>
      <c r="B56" s="30" t="s">
        <v>451</v>
      </c>
      <c r="C56" s="30" t="s">
        <v>10</v>
      </c>
      <c r="D56" s="31">
        <v>1885193</v>
      </c>
      <c r="E56" s="31"/>
      <c r="F56" s="31"/>
      <c r="G56" s="31"/>
      <c r="H56" s="31"/>
      <c r="I56" s="31">
        <f t="shared" si="22"/>
        <v>0</v>
      </c>
      <c r="J56" s="31">
        <f t="shared" si="23"/>
        <v>1885193</v>
      </c>
      <c r="K56" s="31">
        <f t="shared" si="11"/>
        <v>0</v>
      </c>
      <c r="L56" s="31">
        <f t="shared" si="12"/>
        <v>0</v>
      </c>
      <c r="M56" s="32">
        <f t="shared" si="3"/>
        <v>0</v>
      </c>
      <c r="N56" s="31">
        <f t="shared" si="13"/>
        <v>0</v>
      </c>
      <c r="O56" s="32">
        <f t="shared" si="4"/>
        <v>0</v>
      </c>
      <c r="P56" s="31"/>
      <c r="Q56" s="31"/>
      <c r="R56" s="31"/>
      <c r="S56" s="31">
        <v>1885193</v>
      </c>
      <c r="T56" s="31"/>
      <c r="U56" s="145">
        <f t="shared" si="24"/>
        <v>0</v>
      </c>
    </row>
    <row r="57" spans="1:21" s="25" customFormat="1" ht="31.05" customHeight="1" x14ac:dyDescent="0.5">
      <c r="A57" s="119"/>
      <c r="B57" s="26" t="s">
        <v>70</v>
      </c>
      <c r="C57" s="26" t="s">
        <v>268</v>
      </c>
      <c r="D57" s="89">
        <f>+D58</f>
        <v>112470283964</v>
      </c>
      <c r="E57" s="89">
        <f t="shared" ref="E57:T57" si="25">+E58</f>
        <v>108202762635</v>
      </c>
      <c r="F57" s="89">
        <f t="shared" si="25"/>
        <v>0</v>
      </c>
      <c r="G57" s="89">
        <f t="shared" si="25"/>
        <v>121095033330</v>
      </c>
      <c r="H57" s="89">
        <f t="shared" si="25"/>
        <v>120824372483</v>
      </c>
      <c r="I57" s="89">
        <f t="shared" si="25"/>
        <v>107932101788</v>
      </c>
      <c r="J57" s="89">
        <f t="shared" si="25"/>
        <v>220402385752</v>
      </c>
      <c r="K57" s="89">
        <f t="shared" si="25"/>
        <v>203726189529</v>
      </c>
      <c r="L57" s="89">
        <f t="shared" si="25"/>
        <v>203726189529</v>
      </c>
      <c r="M57" s="27">
        <f t="shared" si="3"/>
        <v>0.92433749677390376</v>
      </c>
      <c r="N57" s="89">
        <f t="shared" si="25"/>
        <v>203726189529</v>
      </c>
      <c r="O57" s="27">
        <f t="shared" si="4"/>
        <v>0.92433749677390376</v>
      </c>
      <c r="P57" s="89">
        <f t="shared" si="25"/>
        <v>159956182994</v>
      </c>
      <c r="Q57" s="89">
        <f t="shared" si="25"/>
        <v>43770006535</v>
      </c>
      <c r="R57" s="89">
        <f t="shared" si="25"/>
        <v>0</v>
      </c>
      <c r="S57" s="89">
        <f t="shared" si="25"/>
        <v>16676196224</v>
      </c>
      <c r="T57" s="89">
        <f t="shared" si="25"/>
        <v>0</v>
      </c>
      <c r="U57" s="145">
        <f t="shared" si="24"/>
        <v>-1</v>
      </c>
    </row>
    <row r="58" spans="1:21" s="25" customFormat="1" ht="31.05" customHeight="1" x14ac:dyDescent="0.5">
      <c r="A58" s="119"/>
      <c r="B58" s="28" t="s">
        <v>71</v>
      </c>
      <c r="C58" s="28" t="s">
        <v>269</v>
      </c>
      <c r="D58" s="90">
        <f>+D59+D63</f>
        <v>112470283964</v>
      </c>
      <c r="E58" s="90">
        <f t="shared" ref="E58:T58" si="26">+E59+E63</f>
        <v>108202762635</v>
      </c>
      <c r="F58" s="90">
        <f t="shared" si="26"/>
        <v>0</v>
      </c>
      <c r="G58" s="90">
        <f t="shared" si="26"/>
        <v>121095033330</v>
      </c>
      <c r="H58" s="90">
        <f t="shared" si="26"/>
        <v>120824372483</v>
      </c>
      <c r="I58" s="90">
        <f t="shared" si="26"/>
        <v>107932101788</v>
      </c>
      <c r="J58" s="90">
        <f t="shared" si="26"/>
        <v>220402385752</v>
      </c>
      <c r="K58" s="90">
        <f t="shared" si="26"/>
        <v>203726189529</v>
      </c>
      <c r="L58" s="90">
        <f t="shared" si="26"/>
        <v>203726189529</v>
      </c>
      <c r="M58" s="29">
        <f t="shared" si="3"/>
        <v>0.92433749677390376</v>
      </c>
      <c r="N58" s="90">
        <f t="shared" si="26"/>
        <v>203726189529</v>
      </c>
      <c r="O58" s="29">
        <f t="shared" si="4"/>
        <v>0.92433749677390376</v>
      </c>
      <c r="P58" s="90">
        <f t="shared" si="26"/>
        <v>159956182994</v>
      </c>
      <c r="Q58" s="90">
        <f t="shared" si="26"/>
        <v>43770006535</v>
      </c>
      <c r="R58" s="90">
        <f t="shared" si="26"/>
        <v>0</v>
      </c>
      <c r="S58" s="90">
        <f t="shared" si="26"/>
        <v>16676196224</v>
      </c>
      <c r="T58" s="90">
        <f t="shared" si="26"/>
        <v>0</v>
      </c>
      <c r="U58" s="145">
        <f t="shared" si="24"/>
        <v>-1</v>
      </c>
    </row>
    <row r="59" spans="1:21" s="25" customFormat="1" ht="31.05" customHeight="1" x14ac:dyDescent="0.5">
      <c r="A59" s="119"/>
      <c r="B59" s="28" t="s">
        <v>72</v>
      </c>
      <c r="C59" s="28" t="s">
        <v>18</v>
      </c>
      <c r="D59" s="90">
        <f>+D60</f>
        <v>6161856219</v>
      </c>
      <c r="E59" s="90">
        <f t="shared" ref="E59:T59" si="27">+E60</f>
        <v>19700000000</v>
      </c>
      <c r="F59" s="90">
        <f t="shared" si="27"/>
        <v>0</v>
      </c>
      <c r="G59" s="90">
        <f t="shared" si="27"/>
        <v>15070000000</v>
      </c>
      <c r="H59" s="90">
        <f t="shared" si="27"/>
        <v>28472957863</v>
      </c>
      <c r="I59" s="90">
        <f t="shared" si="27"/>
        <v>33102957863</v>
      </c>
      <c r="J59" s="90">
        <f t="shared" si="27"/>
        <v>39264814082</v>
      </c>
      <c r="K59" s="90">
        <f t="shared" si="27"/>
        <v>33303316672</v>
      </c>
      <c r="L59" s="90">
        <f t="shared" si="27"/>
        <v>33303316672</v>
      </c>
      <c r="M59" s="29">
        <f t="shared" si="3"/>
        <v>0.84817201992730429</v>
      </c>
      <c r="N59" s="90">
        <f t="shared" si="27"/>
        <v>33303316672</v>
      </c>
      <c r="O59" s="29">
        <f t="shared" si="4"/>
        <v>0.84817201992730429</v>
      </c>
      <c r="P59" s="90">
        <f t="shared" si="27"/>
        <v>21093713470</v>
      </c>
      <c r="Q59" s="90">
        <f t="shared" si="27"/>
        <v>12209603202</v>
      </c>
      <c r="R59" s="90">
        <f t="shared" si="27"/>
        <v>0</v>
      </c>
      <c r="S59" s="90">
        <f t="shared" si="27"/>
        <v>5961497410</v>
      </c>
      <c r="T59" s="90">
        <f t="shared" si="27"/>
        <v>0</v>
      </c>
      <c r="U59" s="145">
        <f t="shared" si="24"/>
        <v>0</v>
      </c>
    </row>
    <row r="60" spans="1:21" s="25" customFormat="1" ht="31.05" customHeight="1" x14ac:dyDescent="0.5">
      <c r="A60" s="119"/>
      <c r="B60" s="28" t="s">
        <v>73</v>
      </c>
      <c r="C60" s="28" t="s">
        <v>270</v>
      </c>
      <c r="D60" s="90">
        <f>+SUM(D61:D62)</f>
        <v>6161856219</v>
      </c>
      <c r="E60" s="90">
        <f t="shared" ref="E60:T60" si="28">+SUM(E61:E62)</f>
        <v>19700000000</v>
      </c>
      <c r="F60" s="90">
        <f t="shared" si="28"/>
        <v>0</v>
      </c>
      <c r="G60" s="90">
        <f t="shared" si="28"/>
        <v>15070000000</v>
      </c>
      <c r="H60" s="90">
        <f t="shared" si="28"/>
        <v>28472957863</v>
      </c>
      <c r="I60" s="90">
        <f t="shared" si="28"/>
        <v>33102957863</v>
      </c>
      <c r="J60" s="90">
        <f t="shared" si="28"/>
        <v>39264814082</v>
      </c>
      <c r="K60" s="90">
        <f t="shared" si="28"/>
        <v>33303316672</v>
      </c>
      <c r="L60" s="90">
        <f t="shared" si="28"/>
        <v>33303316672</v>
      </c>
      <c r="M60" s="29">
        <f t="shared" si="3"/>
        <v>0.84817201992730429</v>
      </c>
      <c r="N60" s="90">
        <f t="shared" si="28"/>
        <v>33303316672</v>
      </c>
      <c r="O60" s="29">
        <f t="shared" si="4"/>
        <v>0.84817201992730429</v>
      </c>
      <c r="P60" s="90">
        <f t="shared" si="28"/>
        <v>21093713470</v>
      </c>
      <c r="Q60" s="90">
        <f t="shared" si="28"/>
        <v>12209603202</v>
      </c>
      <c r="R60" s="90">
        <f t="shared" si="28"/>
        <v>0</v>
      </c>
      <c r="S60" s="90">
        <f t="shared" si="28"/>
        <v>5961497410</v>
      </c>
      <c r="T60" s="90">
        <f t="shared" si="28"/>
        <v>0</v>
      </c>
      <c r="U60" s="145">
        <f t="shared" si="24"/>
        <v>0</v>
      </c>
    </row>
    <row r="61" spans="1:21" ht="31.05" customHeight="1" x14ac:dyDescent="0.5">
      <c r="A61" s="119"/>
      <c r="B61" s="30" t="s">
        <v>74</v>
      </c>
      <c r="C61" s="30" t="s">
        <v>18</v>
      </c>
      <c r="D61" s="31">
        <v>5698297755</v>
      </c>
      <c r="E61" s="31">
        <v>19700000000</v>
      </c>
      <c r="F61" s="31"/>
      <c r="G61" s="31">
        <v>14880000000</v>
      </c>
      <c r="H61" s="31">
        <v>28087988860</v>
      </c>
      <c r="I61" s="31">
        <f>+E61-F61-G61+H61</f>
        <v>32907988860</v>
      </c>
      <c r="J61" s="31">
        <f>+D61+E61-G61+H61</f>
        <v>38606286615</v>
      </c>
      <c r="K61" s="31">
        <f t="shared" si="11"/>
        <v>32793203620</v>
      </c>
      <c r="L61" s="31">
        <f t="shared" si="12"/>
        <v>32793203620</v>
      </c>
      <c r="M61" s="32">
        <f t="shared" si="3"/>
        <v>0.84942651819972248</v>
      </c>
      <c r="N61" s="31">
        <f t="shared" si="13"/>
        <v>32793203620</v>
      </c>
      <c r="O61" s="32">
        <f t="shared" si="4"/>
        <v>0.84942651819972248</v>
      </c>
      <c r="P61" s="31">
        <v>20631645096</v>
      </c>
      <c r="Q61" s="31">
        <v>12161558524</v>
      </c>
      <c r="R61" s="31"/>
      <c r="S61" s="31">
        <v>5813082995</v>
      </c>
      <c r="T61" s="31"/>
      <c r="U61" s="145">
        <f t="shared" si="24"/>
        <v>0</v>
      </c>
    </row>
    <row r="62" spans="1:21" ht="31.05" customHeight="1" x14ac:dyDescent="0.5">
      <c r="A62" s="119"/>
      <c r="B62" s="30" t="s">
        <v>75</v>
      </c>
      <c r="C62" s="30" t="s">
        <v>19</v>
      </c>
      <c r="D62" s="31">
        <v>463558464</v>
      </c>
      <c r="E62" s="31"/>
      <c r="F62" s="31"/>
      <c r="G62" s="31">
        <v>190000000</v>
      </c>
      <c r="H62" s="31">
        <v>384969003</v>
      </c>
      <c r="I62" s="31">
        <f>+E62-F62-G62+H62</f>
        <v>194969003</v>
      </c>
      <c r="J62" s="31">
        <f>+D62+E62-G62+H62</f>
        <v>658527467</v>
      </c>
      <c r="K62" s="31">
        <f t="shared" si="11"/>
        <v>510113052</v>
      </c>
      <c r="L62" s="31">
        <f t="shared" si="12"/>
        <v>510113052</v>
      </c>
      <c r="M62" s="32">
        <f t="shared" si="3"/>
        <v>0.77462684179884023</v>
      </c>
      <c r="N62" s="31">
        <f t="shared" si="13"/>
        <v>510113052</v>
      </c>
      <c r="O62" s="32">
        <f t="shared" si="4"/>
        <v>0.77462684179884023</v>
      </c>
      <c r="P62" s="31">
        <v>462068374</v>
      </c>
      <c r="Q62" s="31">
        <v>48044678</v>
      </c>
      <c r="R62" s="31"/>
      <c r="S62" s="31">
        <v>148414415</v>
      </c>
      <c r="T62" s="31"/>
      <c r="U62" s="145">
        <f t="shared" si="24"/>
        <v>0</v>
      </c>
    </row>
    <row r="63" spans="1:21" s="25" customFormat="1" ht="31.05" customHeight="1" x14ac:dyDescent="0.5">
      <c r="A63" s="119"/>
      <c r="B63" s="28" t="s">
        <v>76</v>
      </c>
      <c r="C63" s="28" t="s">
        <v>20</v>
      </c>
      <c r="D63" s="90">
        <f>+D64+D67+D71+D82+D86</f>
        <v>106308427745</v>
      </c>
      <c r="E63" s="90">
        <f t="shared" ref="E63:T63" si="29">+E64+E67+E71+E82+E86</f>
        <v>88502762635</v>
      </c>
      <c r="F63" s="90">
        <f t="shared" si="29"/>
        <v>0</v>
      </c>
      <c r="G63" s="90">
        <f t="shared" si="29"/>
        <v>106025033330</v>
      </c>
      <c r="H63" s="90">
        <f t="shared" si="29"/>
        <v>92351414620</v>
      </c>
      <c r="I63" s="90">
        <f t="shared" si="29"/>
        <v>74829143925</v>
      </c>
      <c r="J63" s="90">
        <f t="shared" si="29"/>
        <v>181137571670</v>
      </c>
      <c r="K63" s="90">
        <f t="shared" si="29"/>
        <v>170422872857</v>
      </c>
      <c r="L63" s="90">
        <f t="shared" si="29"/>
        <v>170422872857</v>
      </c>
      <c r="M63" s="29">
        <f t="shared" si="3"/>
        <v>0.94084772852911902</v>
      </c>
      <c r="N63" s="90">
        <f t="shared" si="29"/>
        <v>170422872857</v>
      </c>
      <c r="O63" s="29">
        <f t="shared" si="4"/>
        <v>0.94084772852911902</v>
      </c>
      <c r="P63" s="90">
        <f t="shared" si="29"/>
        <v>138862469524</v>
      </c>
      <c r="Q63" s="90">
        <f t="shared" si="29"/>
        <v>31560403333</v>
      </c>
      <c r="R63" s="90">
        <f t="shared" si="29"/>
        <v>0</v>
      </c>
      <c r="S63" s="90">
        <f t="shared" si="29"/>
        <v>10714698814</v>
      </c>
      <c r="T63" s="90">
        <f t="shared" si="29"/>
        <v>0</v>
      </c>
      <c r="U63" s="145">
        <f t="shared" si="24"/>
        <v>-1</v>
      </c>
    </row>
    <row r="64" spans="1:21" s="25" customFormat="1" ht="31.05" customHeight="1" x14ac:dyDescent="0.5">
      <c r="A64" s="119"/>
      <c r="B64" s="28" t="s">
        <v>77</v>
      </c>
      <c r="C64" s="28" t="s">
        <v>271</v>
      </c>
      <c r="D64" s="90">
        <f>+SUM(D65:D66)</f>
        <v>6568436320</v>
      </c>
      <c r="E64" s="90">
        <f t="shared" ref="E64:T64" si="30">+SUM(E65:E66)</f>
        <v>23300000000</v>
      </c>
      <c r="F64" s="90">
        <f t="shared" si="30"/>
        <v>0</v>
      </c>
      <c r="G64" s="90">
        <f t="shared" si="30"/>
        <v>20432251723</v>
      </c>
      <c r="H64" s="90">
        <f t="shared" si="30"/>
        <v>6191916071</v>
      </c>
      <c r="I64" s="90">
        <f t="shared" si="30"/>
        <v>9059664348</v>
      </c>
      <c r="J64" s="90">
        <f t="shared" si="30"/>
        <v>15628100668</v>
      </c>
      <c r="K64" s="90">
        <f t="shared" si="30"/>
        <v>12948094298</v>
      </c>
      <c r="L64" s="90">
        <f t="shared" si="30"/>
        <v>12948094298</v>
      </c>
      <c r="M64" s="29">
        <f t="shared" si="3"/>
        <v>0.828513622548672</v>
      </c>
      <c r="N64" s="90">
        <f t="shared" si="30"/>
        <v>12948094298</v>
      </c>
      <c r="O64" s="29">
        <f t="shared" si="4"/>
        <v>0.828513622548672</v>
      </c>
      <c r="P64" s="90">
        <f t="shared" si="30"/>
        <v>10534270375</v>
      </c>
      <c r="Q64" s="90">
        <f t="shared" si="30"/>
        <v>2413823923</v>
      </c>
      <c r="R64" s="90">
        <f t="shared" si="30"/>
        <v>0</v>
      </c>
      <c r="S64" s="90">
        <f t="shared" si="30"/>
        <v>2680006370</v>
      </c>
      <c r="T64" s="90">
        <f t="shared" si="30"/>
        <v>0</v>
      </c>
      <c r="U64" s="145">
        <f t="shared" si="24"/>
        <v>0</v>
      </c>
    </row>
    <row r="65" spans="1:21" ht="31.05" customHeight="1" x14ac:dyDescent="0.5">
      <c r="A65" s="119"/>
      <c r="B65" s="30" t="s">
        <v>78</v>
      </c>
      <c r="C65" s="30" t="s">
        <v>21</v>
      </c>
      <c r="D65" s="31">
        <v>3894621869</v>
      </c>
      <c r="E65" s="31">
        <v>10000000000</v>
      </c>
      <c r="F65" s="31"/>
      <c r="G65" s="31">
        <v>10132251723</v>
      </c>
      <c r="H65" s="31">
        <v>1280000000</v>
      </c>
      <c r="I65" s="31">
        <f>+E65-F65-G65+H65</f>
        <v>1147748277</v>
      </c>
      <c r="J65" s="31">
        <f>+D65+E65-G65+H65</f>
        <v>5042370146</v>
      </c>
      <c r="K65" s="31">
        <f t="shared" si="11"/>
        <v>4592623044</v>
      </c>
      <c r="L65" s="31">
        <f t="shared" si="12"/>
        <v>4592623044</v>
      </c>
      <c r="M65" s="32">
        <f t="shared" si="3"/>
        <v>0.91080640869715324</v>
      </c>
      <c r="N65" s="31">
        <f t="shared" si="13"/>
        <v>4592623044</v>
      </c>
      <c r="O65" s="32">
        <f t="shared" si="4"/>
        <v>0.91080640869715324</v>
      </c>
      <c r="P65" s="31">
        <v>4592383344</v>
      </c>
      <c r="Q65" s="31">
        <v>239700</v>
      </c>
      <c r="R65" s="31"/>
      <c r="S65" s="31">
        <v>449747102</v>
      </c>
      <c r="T65" s="31"/>
      <c r="U65" s="145">
        <f t="shared" si="24"/>
        <v>0</v>
      </c>
    </row>
    <row r="66" spans="1:21" ht="31.05" customHeight="1" x14ac:dyDescent="0.5">
      <c r="A66" s="119"/>
      <c r="B66" s="30" t="s">
        <v>79</v>
      </c>
      <c r="C66" s="30" t="s">
        <v>313</v>
      </c>
      <c r="D66" s="31">
        <v>2673814451</v>
      </c>
      <c r="E66" s="31">
        <v>13300000000</v>
      </c>
      <c r="F66" s="31"/>
      <c r="G66" s="31">
        <v>10300000000</v>
      </c>
      <c r="H66" s="31">
        <v>4911916071</v>
      </c>
      <c r="I66" s="31">
        <f>+E66-F66-G66+H66</f>
        <v>7911916071</v>
      </c>
      <c r="J66" s="31">
        <f>+D66+E66-G66+H66</f>
        <v>10585730522</v>
      </c>
      <c r="K66" s="31">
        <f t="shared" si="11"/>
        <v>8355471254</v>
      </c>
      <c r="L66" s="31">
        <f t="shared" si="12"/>
        <v>8355471254</v>
      </c>
      <c r="M66" s="32">
        <f t="shared" si="3"/>
        <v>0.7893145623379586</v>
      </c>
      <c r="N66" s="31">
        <f t="shared" si="13"/>
        <v>8355471254</v>
      </c>
      <c r="O66" s="32">
        <f t="shared" si="4"/>
        <v>0.7893145623379586</v>
      </c>
      <c r="P66" s="31">
        <v>5941887031</v>
      </c>
      <c r="Q66" s="31">
        <v>2413584223</v>
      </c>
      <c r="R66" s="31"/>
      <c r="S66" s="31">
        <v>2230259268</v>
      </c>
      <c r="T66" s="31"/>
      <c r="U66" s="145">
        <f t="shared" si="24"/>
        <v>0</v>
      </c>
    </row>
    <row r="67" spans="1:21" s="25" customFormat="1" ht="31.05" customHeight="1" x14ac:dyDescent="0.5">
      <c r="A67" s="119"/>
      <c r="B67" s="28" t="s">
        <v>80</v>
      </c>
      <c r="C67" s="28" t="s">
        <v>272</v>
      </c>
      <c r="D67" s="90">
        <f>+SUM(D68:D70)</f>
        <v>3477530599</v>
      </c>
      <c r="E67" s="90">
        <f t="shared" ref="E67:T67" si="31">+SUM(E68:E70)</f>
        <v>10500000000</v>
      </c>
      <c r="F67" s="90">
        <f t="shared" si="31"/>
        <v>0</v>
      </c>
      <c r="G67" s="90">
        <f t="shared" si="31"/>
        <v>10905100000</v>
      </c>
      <c r="H67" s="90">
        <f t="shared" si="31"/>
        <v>5231845348</v>
      </c>
      <c r="I67" s="90">
        <f t="shared" si="31"/>
        <v>4826745348</v>
      </c>
      <c r="J67" s="90">
        <f t="shared" si="31"/>
        <v>8304275947</v>
      </c>
      <c r="K67" s="90">
        <f t="shared" si="31"/>
        <v>7091454695</v>
      </c>
      <c r="L67" s="90">
        <f t="shared" si="31"/>
        <v>7091454695</v>
      </c>
      <c r="M67" s="29">
        <f t="shared" si="3"/>
        <v>0.85395219767014807</v>
      </c>
      <c r="N67" s="90">
        <f t="shared" si="31"/>
        <v>7091454695</v>
      </c>
      <c r="O67" s="29">
        <f t="shared" si="4"/>
        <v>0.85395219767014807</v>
      </c>
      <c r="P67" s="90">
        <f t="shared" si="31"/>
        <v>4759286036</v>
      </c>
      <c r="Q67" s="90">
        <f t="shared" si="31"/>
        <v>2332168659</v>
      </c>
      <c r="R67" s="90">
        <f t="shared" si="31"/>
        <v>0</v>
      </c>
      <c r="S67" s="90">
        <f t="shared" si="31"/>
        <v>1212821252</v>
      </c>
      <c r="T67" s="90">
        <f t="shared" si="31"/>
        <v>0</v>
      </c>
      <c r="U67" s="145">
        <f t="shared" si="24"/>
        <v>0</v>
      </c>
    </row>
    <row r="68" spans="1:21" ht="31.05" customHeight="1" x14ac:dyDescent="0.5">
      <c r="A68" s="119"/>
      <c r="B68" s="30" t="s">
        <v>81</v>
      </c>
      <c r="C68" s="30" t="s">
        <v>22</v>
      </c>
      <c r="D68" s="31">
        <v>1547171818</v>
      </c>
      <c r="E68" s="31">
        <v>10500000000</v>
      </c>
      <c r="F68" s="31"/>
      <c r="G68" s="31">
        <v>9905100000</v>
      </c>
      <c r="H68" s="31">
        <v>1382075799</v>
      </c>
      <c r="I68" s="31">
        <f>+E68-F68-G68+H68</f>
        <v>1976975799</v>
      </c>
      <c r="J68" s="31">
        <f>+D68+E68-G68+H68</f>
        <v>3524147617</v>
      </c>
      <c r="K68" s="31">
        <f t="shared" si="11"/>
        <v>2761505128</v>
      </c>
      <c r="L68" s="31">
        <f t="shared" si="12"/>
        <v>2761505128</v>
      </c>
      <c r="M68" s="32">
        <f t="shared" si="3"/>
        <v>0.78359519183557513</v>
      </c>
      <c r="N68" s="31">
        <f t="shared" si="13"/>
        <v>2761505128</v>
      </c>
      <c r="O68" s="32">
        <f t="shared" si="4"/>
        <v>0.78359519183557513</v>
      </c>
      <c r="P68" s="31">
        <v>2212301258</v>
      </c>
      <c r="Q68" s="31">
        <v>549203870</v>
      </c>
      <c r="R68" s="31"/>
      <c r="S68" s="31">
        <v>762642489</v>
      </c>
      <c r="T68" s="31"/>
      <c r="U68" s="145">
        <f t="shared" si="24"/>
        <v>0</v>
      </c>
    </row>
    <row r="69" spans="1:21" ht="31.05" customHeight="1" x14ac:dyDescent="0.5">
      <c r="A69" s="119"/>
      <c r="B69" s="30" t="s">
        <v>82</v>
      </c>
      <c r="C69" s="30" t="s">
        <v>23</v>
      </c>
      <c r="D69" s="31">
        <v>1630358781</v>
      </c>
      <c r="E69" s="31"/>
      <c r="F69" s="31"/>
      <c r="G69" s="31">
        <v>1000000000</v>
      </c>
      <c r="H69" s="31">
        <v>2933438362</v>
      </c>
      <c r="I69" s="31">
        <f>+E69-F69-G69+H69</f>
        <v>1933438362</v>
      </c>
      <c r="J69" s="31">
        <f>+D69+E69-G69+H69</f>
        <v>3563797143</v>
      </c>
      <c r="K69" s="31">
        <f t="shared" si="11"/>
        <v>3470942710</v>
      </c>
      <c r="L69" s="31">
        <f t="shared" si="12"/>
        <v>3470942710</v>
      </c>
      <c r="M69" s="32">
        <f t="shared" si="3"/>
        <v>0.97394508461785367</v>
      </c>
      <c r="N69" s="31">
        <f t="shared" si="13"/>
        <v>3470942710</v>
      </c>
      <c r="O69" s="32">
        <f t="shared" si="4"/>
        <v>0.97394508461785367</v>
      </c>
      <c r="P69" s="31">
        <v>1687977921</v>
      </c>
      <c r="Q69" s="31">
        <v>1782964789</v>
      </c>
      <c r="R69" s="31"/>
      <c r="S69" s="31">
        <v>92854433</v>
      </c>
      <c r="T69" s="31"/>
      <c r="U69" s="145">
        <f t="shared" si="24"/>
        <v>0</v>
      </c>
    </row>
    <row r="70" spans="1:21" ht="31.05" customHeight="1" x14ac:dyDescent="0.5">
      <c r="A70" s="119"/>
      <c r="B70" s="30" t="s">
        <v>83</v>
      </c>
      <c r="C70" s="30" t="s">
        <v>273</v>
      </c>
      <c r="D70" s="31">
        <v>300000000</v>
      </c>
      <c r="E70" s="31"/>
      <c r="F70" s="31"/>
      <c r="G70" s="31"/>
      <c r="H70" s="31">
        <v>916331187</v>
      </c>
      <c r="I70" s="31">
        <f>+E70-F70-G70+H70</f>
        <v>916331187</v>
      </c>
      <c r="J70" s="31">
        <f>+D70+E70-G70+H70</f>
        <v>1216331187</v>
      </c>
      <c r="K70" s="31">
        <f t="shared" si="11"/>
        <v>859006857</v>
      </c>
      <c r="L70" s="31">
        <f t="shared" si="12"/>
        <v>859006857</v>
      </c>
      <c r="M70" s="32">
        <f t="shared" si="3"/>
        <v>0.70622776607305715</v>
      </c>
      <c r="N70" s="31">
        <f t="shared" si="13"/>
        <v>859006857</v>
      </c>
      <c r="O70" s="32">
        <f t="shared" si="4"/>
        <v>0.70622776607305715</v>
      </c>
      <c r="P70" s="31">
        <v>859006857</v>
      </c>
      <c r="Q70" s="31"/>
      <c r="R70" s="31"/>
      <c r="S70" s="31">
        <v>357324330</v>
      </c>
      <c r="T70" s="31"/>
      <c r="U70" s="145">
        <f t="shared" si="24"/>
        <v>0</v>
      </c>
    </row>
    <row r="71" spans="1:21" s="25" customFormat="1" ht="31.05" customHeight="1" x14ac:dyDescent="0.5">
      <c r="A71" s="119"/>
      <c r="B71" s="28" t="s">
        <v>84</v>
      </c>
      <c r="C71" s="28" t="s">
        <v>274</v>
      </c>
      <c r="D71" s="90">
        <f>+SUM(D72:D81)</f>
        <v>34345533102</v>
      </c>
      <c r="E71" s="90">
        <f t="shared" ref="E71:T71" si="32">+SUM(E72:E81)</f>
        <v>5450000000</v>
      </c>
      <c r="F71" s="90">
        <f t="shared" si="32"/>
        <v>0</v>
      </c>
      <c r="G71" s="90">
        <f t="shared" si="32"/>
        <v>30115000000</v>
      </c>
      <c r="H71" s="90">
        <f t="shared" si="32"/>
        <v>33114168697</v>
      </c>
      <c r="I71" s="90">
        <f t="shared" si="32"/>
        <v>8449168697</v>
      </c>
      <c r="J71" s="90">
        <f t="shared" si="32"/>
        <v>42794701799</v>
      </c>
      <c r="K71" s="90">
        <f t="shared" si="32"/>
        <v>36257712788</v>
      </c>
      <c r="L71" s="90">
        <f t="shared" si="32"/>
        <v>36257712788</v>
      </c>
      <c r="M71" s="29">
        <f t="shared" si="3"/>
        <v>0.84724770272490246</v>
      </c>
      <c r="N71" s="90">
        <f t="shared" si="32"/>
        <v>36257712788</v>
      </c>
      <c r="O71" s="29">
        <f t="shared" si="4"/>
        <v>0.84724770272490246</v>
      </c>
      <c r="P71" s="90">
        <f t="shared" si="32"/>
        <v>22181323150</v>
      </c>
      <c r="Q71" s="90">
        <f t="shared" si="32"/>
        <v>14076389638</v>
      </c>
      <c r="R71" s="90">
        <f t="shared" si="32"/>
        <v>0</v>
      </c>
      <c r="S71" s="90">
        <f t="shared" si="32"/>
        <v>6536989011</v>
      </c>
      <c r="T71" s="90">
        <f t="shared" si="32"/>
        <v>0</v>
      </c>
      <c r="U71" s="145">
        <f t="shared" si="24"/>
        <v>0</v>
      </c>
    </row>
    <row r="72" spans="1:21" ht="31.05" customHeight="1" x14ac:dyDescent="0.5">
      <c r="A72" s="119"/>
      <c r="B72" s="30" t="s">
        <v>85</v>
      </c>
      <c r="C72" s="30" t="s">
        <v>24</v>
      </c>
      <c r="D72" s="31">
        <v>20616455770</v>
      </c>
      <c r="E72" s="31">
        <v>450000000</v>
      </c>
      <c r="F72" s="31"/>
      <c r="G72" s="31">
        <v>24580000000</v>
      </c>
      <c r="H72" s="31">
        <v>28616860740</v>
      </c>
      <c r="I72" s="31">
        <f t="shared" ref="I72:I81" si="33">+E72-F72-G72+H72</f>
        <v>4486860740</v>
      </c>
      <c r="J72" s="31">
        <f t="shared" ref="J72:J81" si="34">+D72+E72-G72+H72</f>
        <v>25103316510</v>
      </c>
      <c r="K72" s="31">
        <f t="shared" si="11"/>
        <v>19853583929</v>
      </c>
      <c r="L72" s="31">
        <f t="shared" si="12"/>
        <v>19853583929</v>
      </c>
      <c r="M72" s="32">
        <f t="shared" si="3"/>
        <v>0.79087493961569777</v>
      </c>
      <c r="N72" s="31">
        <f t="shared" si="13"/>
        <v>19853583929</v>
      </c>
      <c r="O72" s="32">
        <f t="shared" si="4"/>
        <v>0.79087493961569777</v>
      </c>
      <c r="P72" s="31">
        <v>11293488778</v>
      </c>
      <c r="Q72" s="31">
        <v>8560095151</v>
      </c>
      <c r="R72" s="31"/>
      <c r="S72" s="31">
        <v>5249732581</v>
      </c>
      <c r="T72" s="31"/>
      <c r="U72" s="145">
        <f t="shared" si="24"/>
        <v>0</v>
      </c>
    </row>
    <row r="73" spans="1:21" ht="31.05" customHeight="1" x14ac:dyDescent="0.5">
      <c r="A73" s="119"/>
      <c r="B73" s="30" t="s">
        <v>86</v>
      </c>
      <c r="C73" s="30" t="s">
        <v>25</v>
      </c>
      <c r="D73" s="31">
        <v>51414840</v>
      </c>
      <c r="E73" s="31"/>
      <c r="F73" s="31"/>
      <c r="G73" s="31">
        <v>25000000</v>
      </c>
      <c r="H73" s="31">
        <v>50000000</v>
      </c>
      <c r="I73" s="31">
        <f t="shared" si="33"/>
        <v>25000000</v>
      </c>
      <c r="J73" s="31">
        <f t="shared" si="34"/>
        <v>76414840</v>
      </c>
      <c r="K73" s="31">
        <f t="shared" si="11"/>
        <v>23811621</v>
      </c>
      <c r="L73" s="31">
        <f t="shared" si="12"/>
        <v>23811621</v>
      </c>
      <c r="M73" s="32">
        <f t="shared" si="3"/>
        <v>0.31160990456827498</v>
      </c>
      <c r="N73" s="31">
        <f t="shared" si="13"/>
        <v>23811621</v>
      </c>
      <c r="O73" s="32">
        <f t="shared" si="4"/>
        <v>0.31160990456827498</v>
      </c>
      <c r="P73" s="31">
        <v>23811621</v>
      </c>
      <c r="Q73" s="31"/>
      <c r="R73" s="31"/>
      <c r="S73" s="31">
        <v>52603219</v>
      </c>
      <c r="T73" s="31"/>
      <c r="U73" s="145">
        <f t="shared" ref="U73:U104" si="35">+J73-K73-S73</f>
        <v>0</v>
      </c>
    </row>
    <row r="74" spans="1:21" ht="31.05" customHeight="1" x14ac:dyDescent="0.5">
      <c r="A74" s="119"/>
      <c r="B74" s="30" t="s">
        <v>314</v>
      </c>
      <c r="C74" s="30" t="s">
        <v>315</v>
      </c>
      <c r="D74" s="31">
        <v>1390333333</v>
      </c>
      <c r="E74" s="31"/>
      <c r="F74" s="31"/>
      <c r="G74" s="31">
        <v>30000000</v>
      </c>
      <c r="H74" s="31">
        <v>1050902341</v>
      </c>
      <c r="I74" s="31">
        <f t="shared" si="33"/>
        <v>1020902341</v>
      </c>
      <c r="J74" s="31">
        <f t="shared" si="34"/>
        <v>2411235674</v>
      </c>
      <c r="K74" s="31">
        <f t="shared" ref="K74:K137" si="36">+L74</f>
        <v>1899009713</v>
      </c>
      <c r="L74" s="31">
        <f t="shared" ref="L74:L137" si="37">+N74</f>
        <v>1899009713</v>
      </c>
      <c r="M74" s="32">
        <f t="shared" ref="M74:M137" si="38">+L74/J74</f>
        <v>0.78756702775956022</v>
      </c>
      <c r="N74" s="31">
        <f t="shared" ref="N74:N137" si="39">+P74+Q74</f>
        <v>1899009713</v>
      </c>
      <c r="O74" s="32">
        <f t="shared" ref="O74:O137" si="40">+N74/J74</f>
        <v>0.78756702775956022</v>
      </c>
      <c r="P74" s="31">
        <v>1608365313</v>
      </c>
      <c r="Q74" s="31">
        <v>290644400</v>
      </c>
      <c r="R74" s="31"/>
      <c r="S74" s="31">
        <v>512225961</v>
      </c>
      <c r="T74" s="31"/>
      <c r="U74" s="145">
        <f t="shared" si="35"/>
        <v>0</v>
      </c>
    </row>
    <row r="75" spans="1:21" ht="31.05" customHeight="1" x14ac:dyDescent="0.5">
      <c r="A75" s="119"/>
      <c r="B75" s="30" t="s">
        <v>316</v>
      </c>
      <c r="C75" s="30" t="s">
        <v>267</v>
      </c>
      <c r="D75" s="31">
        <v>312954738</v>
      </c>
      <c r="E75" s="31"/>
      <c r="F75" s="31"/>
      <c r="G75" s="31"/>
      <c r="H75" s="31">
        <v>36224551</v>
      </c>
      <c r="I75" s="31">
        <f t="shared" si="33"/>
        <v>36224551</v>
      </c>
      <c r="J75" s="31">
        <f t="shared" si="34"/>
        <v>349179289</v>
      </c>
      <c r="K75" s="31">
        <f t="shared" si="36"/>
        <v>147583796</v>
      </c>
      <c r="L75" s="31">
        <f t="shared" si="37"/>
        <v>147583796</v>
      </c>
      <c r="M75" s="32">
        <f t="shared" si="38"/>
        <v>0.42265907701072158</v>
      </c>
      <c r="N75" s="31">
        <f t="shared" si="39"/>
        <v>147583796</v>
      </c>
      <c r="O75" s="32">
        <f t="shared" si="40"/>
        <v>0.42265907701072158</v>
      </c>
      <c r="P75" s="31">
        <v>37974034</v>
      </c>
      <c r="Q75" s="31">
        <v>109609762</v>
      </c>
      <c r="R75" s="31"/>
      <c r="S75" s="31">
        <v>201595493</v>
      </c>
      <c r="T75" s="31"/>
      <c r="U75" s="145">
        <f t="shared" si="35"/>
        <v>0</v>
      </c>
    </row>
    <row r="76" spans="1:21" ht="31.05" customHeight="1" x14ac:dyDescent="0.5">
      <c r="A76" s="119"/>
      <c r="B76" s="30" t="s">
        <v>87</v>
      </c>
      <c r="C76" s="30" t="s">
        <v>26</v>
      </c>
      <c r="D76" s="31">
        <v>99728200</v>
      </c>
      <c r="E76" s="31"/>
      <c r="F76" s="31"/>
      <c r="G76" s="31"/>
      <c r="H76" s="31">
        <v>76000000</v>
      </c>
      <c r="I76" s="31">
        <f t="shared" si="33"/>
        <v>76000000</v>
      </c>
      <c r="J76" s="31">
        <f t="shared" si="34"/>
        <v>175728200</v>
      </c>
      <c r="K76" s="31">
        <f t="shared" si="36"/>
        <v>155559913</v>
      </c>
      <c r="L76" s="31">
        <f t="shared" si="37"/>
        <v>155559913</v>
      </c>
      <c r="M76" s="32">
        <f t="shared" si="38"/>
        <v>0.88523021916801059</v>
      </c>
      <c r="N76" s="31">
        <f t="shared" si="39"/>
        <v>155559913</v>
      </c>
      <c r="O76" s="32">
        <f t="shared" si="40"/>
        <v>0.88523021916801059</v>
      </c>
      <c r="P76" s="31">
        <v>154159307</v>
      </c>
      <c r="Q76" s="31">
        <v>1400606</v>
      </c>
      <c r="R76" s="31"/>
      <c r="S76" s="31">
        <v>20168287</v>
      </c>
      <c r="T76" s="31"/>
      <c r="U76" s="145">
        <f t="shared" si="35"/>
        <v>0</v>
      </c>
    </row>
    <row r="77" spans="1:21" ht="31.05" customHeight="1" x14ac:dyDescent="0.5">
      <c r="A77" s="119"/>
      <c r="B77" s="30" t="s">
        <v>88</v>
      </c>
      <c r="C77" s="30" t="s">
        <v>27</v>
      </c>
      <c r="D77" s="31">
        <v>4791600000</v>
      </c>
      <c r="E77" s="31"/>
      <c r="F77" s="31"/>
      <c r="G77" s="31"/>
      <c r="H77" s="31">
        <v>1733045467</v>
      </c>
      <c r="I77" s="31">
        <f t="shared" si="33"/>
        <v>1733045467</v>
      </c>
      <c r="J77" s="31">
        <f t="shared" si="34"/>
        <v>6524645467</v>
      </c>
      <c r="K77" s="31">
        <f t="shared" si="36"/>
        <v>6484911375</v>
      </c>
      <c r="L77" s="31">
        <f t="shared" si="37"/>
        <v>6484911375</v>
      </c>
      <c r="M77" s="32">
        <f t="shared" si="38"/>
        <v>0.99391015309552599</v>
      </c>
      <c r="N77" s="31">
        <f t="shared" si="39"/>
        <v>6484911375</v>
      </c>
      <c r="O77" s="32">
        <f t="shared" si="40"/>
        <v>0.99391015309552599</v>
      </c>
      <c r="P77" s="31">
        <v>3941041171</v>
      </c>
      <c r="Q77" s="31">
        <v>2543870204</v>
      </c>
      <c r="R77" s="31"/>
      <c r="S77" s="31">
        <v>39734092</v>
      </c>
      <c r="T77" s="31"/>
      <c r="U77" s="145">
        <f t="shared" si="35"/>
        <v>0</v>
      </c>
    </row>
    <row r="78" spans="1:21" ht="31.05" customHeight="1" x14ac:dyDescent="0.5">
      <c r="A78" s="119"/>
      <c r="B78" s="30" t="s">
        <v>89</v>
      </c>
      <c r="C78" s="30" t="s">
        <v>28</v>
      </c>
      <c r="D78" s="31">
        <v>5236567873</v>
      </c>
      <c r="E78" s="31"/>
      <c r="F78" s="31"/>
      <c r="G78" s="31"/>
      <c r="H78" s="31">
        <v>1395773905</v>
      </c>
      <c r="I78" s="31">
        <f t="shared" si="33"/>
        <v>1395773905</v>
      </c>
      <c r="J78" s="31">
        <f t="shared" si="34"/>
        <v>6632341778</v>
      </c>
      <c r="K78" s="31">
        <f t="shared" si="36"/>
        <v>6193361648</v>
      </c>
      <c r="L78" s="31">
        <f t="shared" si="37"/>
        <v>6193361648</v>
      </c>
      <c r="M78" s="32">
        <f t="shared" si="38"/>
        <v>0.93381219715544039</v>
      </c>
      <c r="N78" s="31">
        <f t="shared" si="39"/>
        <v>6193361648</v>
      </c>
      <c r="O78" s="32">
        <f t="shared" si="40"/>
        <v>0.93381219715544039</v>
      </c>
      <c r="P78" s="31">
        <v>4011133737</v>
      </c>
      <c r="Q78" s="31">
        <v>2182227911</v>
      </c>
      <c r="R78" s="31"/>
      <c r="S78" s="31">
        <v>438980130</v>
      </c>
      <c r="T78" s="31"/>
      <c r="U78" s="145">
        <f t="shared" si="35"/>
        <v>0</v>
      </c>
    </row>
    <row r="79" spans="1:21" ht="31.05" customHeight="1" x14ac:dyDescent="0.5">
      <c r="A79" s="119"/>
      <c r="B79" s="30" t="s">
        <v>90</v>
      </c>
      <c r="C79" s="30" t="s">
        <v>275</v>
      </c>
      <c r="D79" s="31">
        <v>24099137</v>
      </c>
      <c r="E79" s="31"/>
      <c r="F79" s="31"/>
      <c r="G79" s="31"/>
      <c r="H79" s="31"/>
      <c r="I79" s="31">
        <f t="shared" si="33"/>
        <v>0</v>
      </c>
      <c r="J79" s="31">
        <f t="shared" si="34"/>
        <v>24099137</v>
      </c>
      <c r="K79" s="31">
        <f t="shared" si="36"/>
        <v>5121049</v>
      </c>
      <c r="L79" s="31">
        <f t="shared" si="37"/>
        <v>5121049</v>
      </c>
      <c r="M79" s="32">
        <f t="shared" si="38"/>
        <v>0.2124992691647008</v>
      </c>
      <c r="N79" s="31">
        <f t="shared" si="39"/>
        <v>5121049</v>
      </c>
      <c r="O79" s="32">
        <f t="shared" si="40"/>
        <v>0.2124992691647008</v>
      </c>
      <c r="P79" s="31">
        <v>5121049</v>
      </c>
      <c r="Q79" s="31"/>
      <c r="R79" s="31"/>
      <c r="S79" s="31">
        <v>18978088</v>
      </c>
      <c r="T79" s="31"/>
      <c r="U79" s="145">
        <f t="shared" si="35"/>
        <v>0</v>
      </c>
    </row>
    <row r="80" spans="1:21" ht="31.05" customHeight="1" x14ac:dyDescent="0.5">
      <c r="A80" s="119"/>
      <c r="B80" s="30" t="s">
        <v>91</v>
      </c>
      <c r="C80" s="30" t="s">
        <v>276</v>
      </c>
      <c r="D80" s="31">
        <v>60026758</v>
      </c>
      <c r="E80" s="31"/>
      <c r="F80" s="31"/>
      <c r="G80" s="31"/>
      <c r="H80" s="31">
        <v>16306663</v>
      </c>
      <c r="I80" s="31">
        <f t="shared" si="33"/>
        <v>16306663</v>
      </c>
      <c r="J80" s="31">
        <f t="shared" si="34"/>
        <v>76333421</v>
      </c>
      <c r="K80" s="31">
        <f t="shared" si="36"/>
        <v>75947722</v>
      </c>
      <c r="L80" s="31">
        <f t="shared" si="37"/>
        <v>75947722</v>
      </c>
      <c r="M80" s="32">
        <f t="shared" si="38"/>
        <v>0.9949471804755089</v>
      </c>
      <c r="N80" s="31">
        <f t="shared" si="39"/>
        <v>75947722</v>
      </c>
      <c r="O80" s="32">
        <f t="shared" si="40"/>
        <v>0.9949471804755089</v>
      </c>
      <c r="P80" s="31">
        <v>47406033</v>
      </c>
      <c r="Q80" s="31">
        <v>28541689</v>
      </c>
      <c r="R80" s="31"/>
      <c r="S80" s="31">
        <v>385699</v>
      </c>
      <c r="T80" s="31"/>
      <c r="U80" s="145">
        <f t="shared" si="35"/>
        <v>0</v>
      </c>
    </row>
    <row r="81" spans="1:21" ht="31.05" customHeight="1" x14ac:dyDescent="0.5">
      <c r="A81" s="119"/>
      <c r="B81" s="30" t="s">
        <v>92</v>
      </c>
      <c r="C81" s="30" t="s">
        <v>29</v>
      </c>
      <c r="D81" s="31">
        <v>1762352453</v>
      </c>
      <c r="E81" s="31">
        <v>5000000000</v>
      </c>
      <c r="F81" s="31"/>
      <c r="G81" s="31">
        <v>5480000000</v>
      </c>
      <c r="H81" s="31">
        <v>139055030</v>
      </c>
      <c r="I81" s="31">
        <f t="shared" si="33"/>
        <v>-340944970</v>
      </c>
      <c r="J81" s="31">
        <f t="shared" si="34"/>
        <v>1421407483</v>
      </c>
      <c r="K81" s="31">
        <f t="shared" si="36"/>
        <v>1418822022</v>
      </c>
      <c r="L81" s="31">
        <f t="shared" si="37"/>
        <v>1418822022</v>
      </c>
      <c r="M81" s="32">
        <f t="shared" si="38"/>
        <v>0.99818105572756433</v>
      </c>
      <c r="N81" s="31">
        <f t="shared" si="39"/>
        <v>1418822022</v>
      </c>
      <c r="O81" s="32">
        <f t="shared" si="40"/>
        <v>0.99818105572756433</v>
      </c>
      <c r="P81" s="31">
        <v>1058822107</v>
      </c>
      <c r="Q81" s="31">
        <v>359999915</v>
      </c>
      <c r="R81" s="31"/>
      <c r="S81" s="31">
        <v>2585461</v>
      </c>
      <c r="T81" s="31"/>
      <c r="U81" s="145">
        <f t="shared" si="35"/>
        <v>0</v>
      </c>
    </row>
    <row r="82" spans="1:21" s="25" customFormat="1" ht="31.05" customHeight="1" x14ac:dyDescent="0.5">
      <c r="A82" s="119"/>
      <c r="B82" s="28" t="s">
        <v>93</v>
      </c>
      <c r="C82" s="28" t="s">
        <v>317</v>
      </c>
      <c r="D82" s="90">
        <f>+SUM(D83:D85)</f>
        <v>61841982963</v>
      </c>
      <c r="E82" s="90">
        <f t="shared" ref="E82:T82" si="41">+SUM(E83:E85)</f>
        <v>49252762635</v>
      </c>
      <c r="F82" s="90">
        <f t="shared" si="41"/>
        <v>0</v>
      </c>
      <c r="G82" s="90">
        <f t="shared" si="41"/>
        <v>44566818500</v>
      </c>
      <c r="H82" s="90">
        <f t="shared" si="41"/>
        <v>47804899112</v>
      </c>
      <c r="I82" s="90">
        <f t="shared" si="41"/>
        <v>52490843247</v>
      </c>
      <c r="J82" s="90">
        <f t="shared" si="41"/>
        <v>114332826210</v>
      </c>
      <c r="K82" s="90">
        <f t="shared" si="41"/>
        <v>114113028556</v>
      </c>
      <c r="L82" s="90">
        <f t="shared" si="41"/>
        <v>114113028556</v>
      </c>
      <c r="M82" s="29">
        <f t="shared" si="38"/>
        <v>0.99807756301242578</v>
      </c>
      <c r="N82" s="90">
        <f t="shared" si="41"/>
        <v>114113028556</v>
      </c>
      <c r="O82" s="29">
        <f t="shared" si="40"/>
        <v>0.99807756301242578</v>
      </c>
      <c r="P82" s="90">
        <f t="shared" si="41"/>
        <v>101375007443</v>
      </c>
      <c r="Q82" s="90">
        <f t="shared" si="41"/>
        <v>12738021113</v>
      </c>
      <c r="R82" s="90">
        <f t="shared" si="41"/>
        <v>0</v>
      </c>
      <c r="S82" s="90">
        <f t="shared" si="41"/>
        <v>219797655</v>
      </c>
      <c r="T82" s="90">
        <f t="shared" si="41"/>
        <v>0</v>
      </c>
      <c r="U82" s="145">
        <f t="shared" si="35"/>
        <v>-1</v>
      </c>
    </row>
    <row r="83" spans="1:21" ht="31.05" customHeight="1" x14ac:dyDescent="0.5">
      <c r="A83" s="119"/>
      <c r="B83" s="30" t="s">
        <v>318</v>
      </c>
      <c r="C83" s="30" t="s">
        <v>319</v>
      </c>
      <c r="D83" s="31">
        <v>60279715366</v>
      </c>
      <c r="E83" s="31">
        <v>49252762635</v>
      </c>
      <c r="F83" s="31"/>
      <c r="G83" s="31">
        <v>43726818500</v>
      </c>
      <c r="H83" s="31">
        <v>46471370137</v>
      </c>
      <c r="I83" s="31">
        <f>+E83-F83-G83+H83</f>
        <v>51997314272</v>
      </c>
      <c r="J83" s="31">
        <f>+D83+E83-G83+H83</f>
        <v>112277029638</v>
      </c>
      <c r="K83" s="31">
        <f t="shared" si="36"/>
        <v>112175400934</v>
      </c>
      <c r="L83" s="31">
        <f t="shared" si="37"/>
        <v>112175400934</v>
      </c>
      <c r="M83" s="32">
        <f t="shared" si="38"/>
        <v>0.99909483975192726</v>
      </c>
      <c r="N83" s="31">
        <f t="shared" si="39"/>
        <v>112175400934</v>
      </c>
      <c r="O83" s="32">
        <f t="shared" si="40"/>
        <v>0.99909483975192726</v>
      </c>
      <c r="P83" s="31">
        <v>100630578546</v>
      </c>
      <c r="Q83" s="31">
        <v>11544822388</v>
      </c>
      <c r="R83" s="31"/>
      <c r="S83" s="31">
        <v>101628705</v>
      </c>
      <c r="T83" s="31"/>
      <c r="U83" s="145">
        <f t="shared" si="35"/>
        <v>-1</v>
      </c>
    </row>
    <row r="84" spans="1:21" ht="31.05" customHeight="1" x14ac:dyDescent="0.5">
      <c r="A84" s="119"/>
      <c r="B84" s="30" t="s">
        <v>320</v>
      </c>
      <c r="C84" s="30" t="s">
        <v>17</v>
      </c>
      <c r="D84" s="31">
        <v>151677429</v>
      </c>
      <c r="E84" s="31"/>
      <c r="F84" s="31"/>
      <c r="G84" s="31"/>
      <c r="H84" s="31">
        <v>660456726</v>
      </c>
      <c r="I84" s="31">
        <f>+E84-F84-G84+H84</f>
        <v>660456726</v>
      </c>
      <c r="J84" s="31">
        <f>+D84+E84-G84+H84</f>
        <v>812134155</v>
      </c>
      <c r="K84" s="31">
        <f t="shared" si="36"/>
        <v>775312708</v>
      </c>
      <c r="L84" s="31">
        <f t="shared" si="37"/>
        <v>775312708</v>
      </c>
      <c r="M84" s="32">
        <f t="shared" si="38"/>
        <v>0.95466088112006564</v>
      </c>
      <c r="N84" s="31">
        <f t="shared" si="39"/>
        <v>775312708</v>
      </c>
      <c r="O84" s="32">
        <f t="shared" si="40"/>
        <v>0.95466088112006564</v>
      </c>
      <c r="P84" s="31">
        <v>58628803</v>
      </c>
      <c r="Q84" s="31">
        <v>716683905</v>
      </c>
      <c r="R84" s="31"/>
      <c r="S84" s="31">
        <v>36821447</v>
      </c>
      <c r="T84" s="31"/>
      <c r="U84" s="145">
        <f t="shared" si="35"/>
        <v>0</v>
      </c>
    </row>
    <row r="85" spans="1:21" ht="31.05" customHeight="1" x14ac:dyDescent="0.5">
      <c r="A85" s="119"/>
      <c r="B85" s="30" t="s">
        <v>321</v>
      </c>
      <c r="C85" s="30" t="s">
        <v>322</v>
      </c>
      <c r="D85" s="31">
        <v>1410590168</v>
      </c>
      <c r="E85" s="31"/>
      <c r="F85" s="31"/>
      <c r="G85" s="31">
        <v>840000000</v>
      </c>
      <c r="H85" s="31">
        <v>673072249</v>
      </c>
      <c r="I85" s="31">
        <f>+E85-F85-G85+H85</f>
        <v>-166927751</v>
      </c>
      <c r="J85" s="31">
        <f>+D85+E85-G85+H85</f>
        <v>1243662417</v>
      </c>
      <c r="K85" s="31">
        <f t="shared" si="36"/>
        <v>1162314914</v>
      </c>
      <c r="L85" s="31">
        <f t="shared" si="37"/>
        <v>1162314914</v>
      </c>
      <c r="M85" s="32">
        <f t="shared" si="38"/>
        <v>0.93459036641452198</v>
      </c>
      <c r="N85" s="31">
        <f t="shared" si="39"/>
        <v>1162314914</v>
      </c>
      <c r="O85" s="32">
        <f t="shared" si="40"/>
        <v>0.93459036641452198</v>
      </c>
      <c r="P85" s="31">
        <v>685800094</v>
      </c>
      <c r="Q85" s="31">
        <v>476514820</v>
      </c>
      <c r="R85" s="31"/>
      <c r="S85" s="31">
        <v>81347503</v>
      </c>
      <c r="T85" s="31"/>
      <c r="U85" s="145">
        <f t="shared" si="35"/>
        <v>0</v>
      </c>
    </row>
    <row r="86" spans="1:21" s="25" customFormat="1" ht="31.05" customHeight="1" x14ac:dyDescent="0.5">
      <c r="A86" s="119"/>
      <c r="B86" s="28" t="s">
        <v>323</v>
      </c>
      <c r="C86" s="28" t="s">
        <v>30</v>
      </c>
      <c r="D86" s="90">
        <v>74944761</v>
      </c>
      <c r="E86" s="90"/>
      <c r="F86" s="90"/>
      <c r="G86" s="90">
        <v>5863107</v>
      </c>
      <c r="H86" s="90">
        <v>8585392</v>
      </c>
      <c r="I86" s="90">
        <f>+E86-F86-G86+H86</f>
        <v>2722285</v>
      </c>
      <c r="J86" s="90">
        <f>+D86+E86-G86+H86</f>
        <v>77667046</v>
      </c>
      <c r="K86" s="90">
        <f t="shared" si="36"/>
        <v>12582520</v>
      </c>
      <c r="L86" s="90">
        <f t="shared" si="37"/>
        <v>12582520</v>
      </c>
      <c r="M86" s="29">
        <f t="shared" si="38"/>
        <v>0.16200590402266618</v>
      </c>
      <c r="N86" s="90">
        <f t="shared" si="39"/>
        <v>12582520</v>
      </c>
      <c r="O86" s="29">
        <f t="shared" si="40"/>
        <v>0.16200590402266618</v>
      </c>
      <c r="P86" s="90">
        <v>12582520</v>
      </c>
      <c r="Q86" s="90"/>
      <c r="R86" s="90"/>
      <c r="S86" s="90">
        <v>65084526</v>
      </c>
      <c r="T86" s="90"/>
      <c r="U86" s="145">
        <f t="shared" si="35"/>
        <v>0</v>
      </c>
    </row>
    <row r="87" spans="1:21" s="25" customFormat="1" ht="31.05" customHeight="1" x14ac:dyDescent="0.5">
      <c r="A87" s="119"/>
      <c r="B87" s="26" t="s">
        <v>94</v>
      </c>
      <c r="C87" s="26" t="s">
        <v>31</v>
      </c>
      <c r="D87" s="89">
        <f>+D88+D93</f>
        <v>6846782103</v>
      </c>
      <c r="E87" s="89">
        <f t="shared" ref="E87:T87" si="42">+E88+E93</f>
        <v>0</v>
      </c>
      <c r="F87" s="89">
        <f t="shared" si="42"/>
        <v>0</v>
      </c>
      <c r="G87" s="89">
        <f t="shared" si="42"/>
        <v>1000000000</v>
      </c>
      <c r="H87" s="89">
        <f t="shared" si="42"/>
        <v>2663655728</v>
      </c>
      <c r="I87" s="89">
        <f t="shared" si="42"/>
        <v>1663655728</v>
      </c>
      <c r="J87" s="89">
        <f t="shared" si="42"/>
        <v>8510437831</v>
      </c>
      <c r="K87" s="89">
        <f t="shared" si="42"/>
        <v>8310685067</v>
      </c>
      <c r="L87" s="89">
        <f t="shared" si="42"/>
        <v>8310685067</v>
      </c>
      <c r="M87" s="27">
        <f t="shared" si="38"/>
        <v>0.97652849736210001</v>
      </c>
      <c r="N87" s="89">
        <f t="shared" si="42"/>
        <v>8310685067</v>
      </c>
      <c r="O87" s="27">
        <f t="shared" si="40"/>
        <v>0.97652849736210001</v>
      </c>
      <c r="P87" s="89">
        <f t="shared" si="42"/>
        <v>7973144221</v>
      </c>
      <c r="Q87" s="89">
        <f t="shared" si="42"/>
        <v>337540846</v>
      </c>
      <c r="R87" s="89">
        <f t="shared" si="42"/>
        <v>0</v>
      </c>
      <c r="S87" s="89">
        <f t="shared" si="42"/>
        <v>199752764</v>
      </c>
      <c r="T87" s="89">
        <f t="shared" si="42"/>
        <v>0</v>
      </c>
      <c r="U87" s="145">
        <f t="shared" si="35"/>
        <v>0</v>
      </c>
    </row>
    <row r="88" spans="1:21" s="25" customFormat="1" ht="31.05" customHeight="1" x14ac:dyDescent="0.5">
      <c r="A88" s="119"/>
      <c r="B88" s="28" t="s">
        <v>287</v>
      </c>
      <c r="C88" s="28" t="s">
        <v>288</v>
      </c>
      <c r="D88" s="90">
        <f>+D89</f>
        <v>5937282103</v>
      </c>
      <c r="E88" s="90">
        <f t="shared" ref="E88:T88" si="43">+E89</f>
        <v>0</v>
      </c>
      <c r="F88" s="90">
        <f t="shared" si="43"/>
        <v>0</v>
      </c>
      <c r="G88" s="90">
        <f t="shared" si="43"/>
        <v>1000000000</v>
      </c>
      <c r="H88" s="90">
        <f t="shared" si="43"/>
        <v>1864600000</v>
      </c>
      <c r="I88" s="90">
        <f t="shared" si="43"/>
        <v>864600000</v>
      </c>
      <c r="J88" s="90">
        <f t="shared" si="43"/>
        <v>6801882103</v>
      </c>
      <c r="K88" s="90">
        <f t="shared" si="43"/>
        <v>6659949458</v>
      </c>
      <c r="L88" s="90">
        <f t="shared" si="43"/>
        <v>6659949458</v>
      </c>
      <c r="M88" s="29">
        <f t="shared" si="38"/>
        <v>0.97913332768037831</v>
      </c>
      <c r="N88" s="90">
        <f t="shared" si="43"/>
        <v>6659949458</v>
      </c>
      <c r="O88" s="29">
        <f t="shared" si="40"/>
        <v>0.97913332768037831</v>
      </c>
      <c r="P88" s="90">
        <f t="shared" si="43"/>
        <v>6633021502</v>
      </c>
      <c r="Q88" s="90">
        <f t="shared" si="43"/>
        <v>26927956</v>
      </c>
      <c r="R88" s="90">
        <f t="shared" si="43"/>
        <v>0</v>
      </c>
      <c r="S88" s="90">
        <f t="shared" si="43"/>
        <v>141932645</v>
      </c>
      <c r="T88" s="90">
        <f t="shared" si="43"/>
        <v>0</v>
      </c>
      <c r="U88" s="145">
        <f t="shared" si="35"/>
        <v>0</v>
      </c>
    </row>
    <row r="89" spans="1:21" s="25" customFormat="1" ht="31.05" customHeight="1" x14ac:dyDescent="0.5">
      <c r="A89" s="119"/>
      <c r="B89" s="28" t="s">
        <v>95</v>
      </c>
      <c r="C89" s="28" t="s">
        <v>277</v>
      </c>
      <c r="D89" s="90">
        <f>+SUM(D90:D92)</f>
        <v>5937282103</v>
      </c>
      <c r="E89" s="90">
        <f t="shared" ref="E89:T89" si="44">+SUM(E90:E92)</f>
        <v>0</v>
      </c>
      <c r="F89" s="90">
        <f t="shared" si="44"/>
        <v>0</v>
      </c>
      <c r="G89" s="90">
        <f t="shared" si="44"/>
        <v>1000000000</v>
      </c>
      <c r="H89" s="90">
        <f t="shared" si="44"/>
        <v>1864600000</v>
      </c>
      <c r="I89" s="90">
        <f t="shared" si="44"/>
        <v>864600000</v>
      </c>
      <c r="J89" s="90">
        <f t="shared" si="44"/>
        <v>6801882103</v>
      </c>
      <c r="K89" s="90">
        <f t="shared" si="44"/>
        <v>6659949458</v>
      </c>
      <c r="L89" s="90">
        <f t="shared" si="44"/>
        <v>6659949458</v>
      </c>
      <c r="M89" s="29">
        <f t="shared" si="38"/>
        <v>0.97913332768037831</v>
      </c>
      <c r="N89" s="90">
        <f t="shared" si="44"/>
        <v>6659949458</v>
      </c>
      <c r="O89" s="29">
        <f t="shared" si="40"/>
        <v>0.97913332768037831</v>
      </c>
      <c r="P89" s="90">
        <f t="shared" si="44"/>
        <v>6633021502</v>
      </c>
      <c r="Q89" s="90">
        <f t="shared" si="44"/>
        <v>26927956</v>
      </c>
      <c r="R89" s="90">
        <f t="shared" si="44"/>
        <v>0</v>
      </c>
      <c r="S89" s="90">
        <f t="shared" si="44"/>
        <v>141932645</v>
      </c>
      <c r="T89" s="90">
        <f t="shared" si="44"/>
        <v>0</v>
      </c>
      <c r="U89" s="145">
        <f t="shared" si="35"/>
        <v>0</v>
      </c>
    </row>
    <row r="90" spans="1:21" ht="31.05" customHeight="1" x14ac:dyDescent="0.5">
      <c r="A90" s="119"/>
      <c r="B90" s="30" t="s">
        <v>96</v>
      </c>
      <c r="C90" s="30" t="s">
        <v>278</v>
      </c>
      <c r="D90" s="31">
        <v>5325038010</v>
      </c>
      <c r="E90" s="31"/>
      <c r="F90" s="31"/>
      <c r="G90" s="31">
        <v>1000000000</v>
      </c>
      <c r="H90" s="31">
        <v>1050000000</v>
      </c>
      <c r="I90" s="31">
        <f>+E90-F90-G90+H90</f>
        <v>50000000</v>
      </c>
      <c r="J90" s="31">
        <f>+D90+E90-G90+H90</f>
        <v>5375038010</v>
      </c>
      <c r="K90" s="31">
        <f t="shared" si="36"/>
        <v>5354664125</v>
      </c>
      <c r="L90" s="31">
        <f t="shared" si="37"/>
        <v>5354664125</v>
      </c>
      <c r="M90" s="32">
        <f t="shared" si="38"/>
        <v>0.9962095365721888</v>
      </c>
      <c r="N90" s="31">
        <f t="shared" si="39"/>
        <v>5354664125</v>
      </c>
      <c r="O90" s="32">
        <f t="shared" si="40"/>
        <v>0.9962095365721888</v>
      </c>
      <c r="P90" s="31">
        <v>5354664125</v>
      </c>
      <c r="Q90" s="31"/>
      <c r="R90" s="31"/>
      <c r="S90" s="31">
        <v>20373885</v>
      </c>
      <c r="T90" s="31"/>
      <c r="U90" s="145">
        <f t="shared" si="35"/>
        <v>0</v>
      </c>
    </row>
    <row r="91" spans="1:21" ht="31.05" customHeight="1" x14ac:dyDescent="0.5">
      <c r="A91" s="119"/>
      <c r="B91" s="30" t="s">
        <v>97</v>
      </c>
      <c r="C91" s="30" t="s">
        <v>32</v>
      </c>
      <c r="D91" s="31">
        <v>296400137</v>
      </c>
      <c r="E91" s="31"/>
      <c r="F91" s="31"/>
      <c r="G91" s="31"/>
      <c r="H91" s="31">
        <v>114600000</v>
      </c>
      <c r="I91" s="31">
        <f>+E91-F91-G91+H91</f>
        <v>114600000</v>
      </c>
      <c r="J91" s="31">
        <f>+D91+E91-G91+H91</f>
        <v>411000137</v>
      </c>
      <c r="K91" s="31">
        <f t="shared" si="36"/>
        <v>409632333</v>
      </c>
      <c r="L91" s="31">
        <f t="shared" si="37"/>
        <v>409632333</v>
      </c>
      <c r="M91" s="32">
        <f t="shared" si="38"/>
        <v>0.99667201084168977</v>
      </c>
      <c r="N91" s="31">
        <f t="shared" si="39"/>
        <v>409632333</v>
      </c>
      <c r="O91" s="32">
        <f t="shared" si="40"/>
        <v>0.99667201084168977</v>
      </c>
      <c r="P91" s="31">
        <v>382704377</v>
      </c>
      <c r="Q91" s="31">
        <v>26927956</v>
      </c>
      <c r="R91" s="31"/>
      <c r="S91" s="31">
        <v>1367804</v>
      </c>
      <c r="T91" s="31"/>
      <c r="U91" s="145">
        <f t="shared" si="35"/>
        <v>0</v>
      </c>
    </row>
    <row r="92" spans="1:21" ht="31.05" customHeight="1" x14ac:dyDescent="0.5">
      <c r="A92" s="119"/>
      <c r="B92" s="30" t="s">
        <v>98</v>
      </c>
      <c r="C92" s="30" t="s">
        <v>279</v>
      </c>
      <c r="D92" s="31">
        <v>315843956</v>
      </c>
      <c r="E92" s="31"/>
      <c r="F92" s="31"/>
      <c r="G92" s="31"/>
      <c r="H92" s="31">
        <v>700000000</v>
      </c>
      <c r="I92" s="31">
        <f>+E92-F92-G92+H92</f>
        <v>700000000</v>
      </c>
      <c r="J92" s="31">
        <f>+D92+E92-G92+H92</f>
        <v>1015843956</v>
      </c>
      <c r="K92" s="31">
        <f t="shared" si="36"/>
        <v>895653000</v>
      </c>
      <c r="L92" s="31">
        <f t="shared" si="37"/>
        <v>895653000</v>
      </c>
      <c r="M92" s="32">
        <f t="shared" si="38"/>
        <v>0.88168364315198033</v>
      </c>
      <c r="N92" s="31">
        <f t="shared" si="39"/>
        <v>895653000</v>
      </c>
      <c r="O92" s="32">
        <f t="shared" si="40"/>
        <v>0.88168364315198033</v>
      </c>
      <c r="P92" s="31">
        <v>895653000</v>
      </c>
      <c r="Q92" s="31"/>
      <c r="R92" s="31"/>
      <c r="S92" s="31">
        <v>120190956</v>
      </c>
      <c r="T92" s="31"/>
      <c r="U92" s="145">
        <f t="shared" si="35"/>
        <v>0</v>
      </c>
    </row>
    <row r="93" spans="1:21" s="25" customFormat="1" ht="31.05" customHeight="1" x14ac:dyDescent="0.5">
      <c r="A93" s="119"/>
      <c r="B93" s="28" t="s">
        <v>99</v>
      </c>
      <c r="C93" s="28" t="s">
        <v>280</v>
      </c>
      <c r="D93" s="90">
        <f>+D94</f>
        <v>909500000</v>
      </c>
      <c r="E93" s="90">
        <f t="shared" ref="E93:T94" si="45">+E94</f>
        <v>0</v>
      </c>
      <c r="F93" s="90">
        <f t="shared" si="45"/>
        <v>0</v>
      </c>
      <c r="G93" s="90">
        <f t="shared" si="45"/>
        <v>0</v>
      </c>
      <c r="H93" s="90">
        <f t="shared" si="45"/>
        <v>799055728</v>
      </c>
      <c r="I93" s="90">
        <f t="shared" si="45"/>
        <v>799055728</v>
      </c>
      <c r="J93" s="90">
        <f t="shared" si="45"/>
        <v>1708555728</v>
      </c>
      <c r="K93" s="90">
        <f t="shared" si="45"/>
        <v>1650735609</v>
      </c>
      <c r="L93" s="90">
        <f t="shared" si="45"/>
        <v>1650735609</v>
      </c>
      <c r="M93" s="29">
        <f t="shared" si="38"/>
        <v>0.96615848224764489</v>
      </c>
      <c r="N93" s="90">
        <f t="shared" si="45"/>
        <v>1650735609</v>
      </c>
      <c r="O93" s="29">
        <f t="shared" si="40"/>
        <v>0.96615848224764489</v>
      </c>
      <c r="P93" s="90">
        <f t="shared" si="45"/>
        <v>1340122719</v>
      </c>
      <c r="Q93" s="90">
        <f t="shared" si="45"/>
        <v>310612890</v>
      </c>
      <c r="R93" s="90">
        <f t="shared" si="45"/>
        <v>0</v>
      </c>
      <c r="S93" s="90">
        <f t="shared" si="45"/>
        <v>57820119</v>
      </c>
      <c r="T93" s="90">
        <f t="shared" si="45"/>
        <v>0</v>
      </c>
      <c r="U93" s="145">
        <f t="shared" si="35"/>
        <v>0</v>
      </c>
    </row>
    <row r="94" spans="1:21" s="25" customFormat="1" ht="31.05" customHeight="1" x14ac:dyDescent="0.5">
      <c r="A94" s="119"/>
      <c r="B94" s="28" t="s">
        <v>100</v>
      </c>
      <c r="C94" s="28" t="s">
        <v>459</v>
      </c>
      <c r="D94" s="90">
        <f>+D95</f>
        <v>909500000</v>
      </c>
      <c r="E94" s="90">
        <f t="shared" si="45"/>
        <v>0</v>
      </c>
      <c r="F94" s="90">
        <f t="shared" si="45"/>
        <v>0</v>
      </c>
      <c r="G94" s="90">
        <f t="shared" si="45"/>
        <v>0</v>
      </c>
      <c r="H94" s="90">
        <f t="shared" si="45"/>
        <v>799055728</v>
      </c>
      <c r="I94" s="90">
        <f t="shared" si="45"/>
        <v>799055728</v>
      </c>
      <c r="J94" s="90">
        <f t="shared" si="45"/>
        <v>1708555728</v>
      </c>
      <c r="K94" s="90">
        <f t="shared" si="45"/>
        <v>1650735609</v>
      </c>
      <c r="L94" s="90">
        <f t="shared" si="45"/>
        <v>1650735609</v>
      </c>
      <c r="M94" s="29">
        <f t="shared" si="38"/>
        <v>0.96615848224764489</v>
      </c>
      <c r="N94" s="90">
        <f t="shared" si="45"/>
        <v>1650735609</v>
      </c>
      <c r="O94" s="29">
        <f t="shared" si="40"/>
        <v>0.96615848224764489</v>
      </c>
      <c r="P94" s="90">
        <f t="shared" si="45"/>
        <v>1340122719</v>
      </c>
      <c r="Q94" s="90">
        <f t="shared" si="45"/>
        <v>310612890</v>
      </c>
      <c r="R94" s="90">
        <f t="shared" si="45"/>
        <v>0</v>
      </c>
      <c r="S94" s="90">
        <f t="shared" si="45"/>
        <v>57820119</v>
      </c>
      <c r="T94" s="90">
        <f t="shared" si="45"/>
        <v>0</v>
      </c>
      <c r="U94" s="145">
        <f t="shared" si="35"/>
        <v>0</v>
      </c>
    </row>
    <row r="95" spans="1:21" ht="31.05" customHeight="1" x14ac:dyDescent="0.5">
      <c r="A95" s="119"/>
      <c r="B95" s="30" t="s">
        <v>324</v>
      </c>
      <c r="C95" s="30" t="s">
        <v>325</v>
      </c>
      <c r="D95" s="31">
        <v>909500000</v>
      </c>
      <c r="E95" s="31"/>
      <c r="F95" s="31"/>
      <c r="G95" s="31"/>
      <c r="H95" s="31">
        <v>799055728</v>
      </c>
      <c r="I95" s="31">
        <f>+E95-F95-G95+H95</f>
        <v>799055728</v>
      </c>
      <c r="J95" s="31">
        <f>+D95+E95-G95+H95</f>
        <v>1708555728</v>
      </c>
      <c r="K95" s="31">
        <f t="shared" si="36"/>
        <v>1650735609</v>
      </c>
      <c r="L95" s="31">
        <f t="shared" si="37"/>
        <v>1650735609</v>
      </c>
      <c r="M95" s="32">
        <f t="shared" si="38"/>
        <v>0.96615848224764489</v>
      </c>
      <c r="N95" s="31">
        <f t="shared" si="39"/>
        <v>1650735609</v>
      </c>
      <c r="O95" s="32">
        <f t="shared" si="40"/>
        <v>0.96615848224764489</v>
      </c>
      <c r="P95" s="31">
        <v>1340122719</v>
      </c>
      <c r="Q95" s="31">
        <v>310612890</v>
      </c>
      <c r="R95" s="31"/>
      <c r="S95" s="31">
        <v>57820119</v>
      </c>
      <c r="T95" s="31"/>
      <c r="U95" s="145">
        <f t="shared" si="35"/>
        <v>0</v>
      </c>
    </row>
    <row r="96" spans="1:21" s="25" customFormat="1" ht="31.05" customHeight="1" x14ac:dyDescent="0.5">
      <c r="A96" s="119"/>
      <c r="B96" s="26" t="s">
        <v>101</v>
      </c>
      <c r="C96" s="26" t="s">
        <v>33</v>
      </c>
      <c r="D96" s="89">
        <f>+D97</f>
        <v>1084445515</v>
      </c>
      <c r="E96" s="89">
        <f t="shared" ref="E96:T97" si="46">+E97</f>
        <v>1528956301</v>
      </c>
      <c r="F96" s="89">
        <f t="shared" si="46"/>
        <v>0</v>
      </c>
      <c r="G96" s="89">
        <f t="shared" si="46"/>
        <v>1024853519</v>
      </c>
      <c r="H96" s="89">
        <f t="shared" si="46"/>
        <v>1742700056</v>
      </c>
      <c r="I96" s="89">
        <f t="shared" si="46"/>
        <v>2246802838</v>
      </c>
      <c r="J96" s="89">
        <f t="shared" si="46"/>
        <v>3331248353</v>
      </c>
      <c r="K96" s="89">
        <f t="shared" si="46"/>
        <v>2884425813</v>
      </c>
      <c r="L96" s="89">
        <f t="shared" si="46"/>
        <v>2884425813</v>
      </c>
      <c r="M96" s="27">
        <f t="shared" si="38"/>
        <v>0.86586934006358063</v>
      </c>
      <c r="N96" s="89">
        <f t="shared" si="46"/>
        <v>2884425813</v>
      </c>
      <c r="O96" s="27">
        <f t="shared" si="40"/>
        <v>0.86586934006358063</v>
      </c>
      <c r="P96" s="89">
        <f t="shared" si="46"/>
        <v>2051331685</v>
      </c>
      <c r="Q96" s="89">
        <f t="shared" si="46"/>
        <v>833094128</v>
      </c>
      <c r="R96" s="89">
        <f t="shared" si="46"/>
        <v>0</v>
      </c>
      <c r="S96" s="89">
        <f t="shared" si="46"/>
        <v>446822540</v>
      </c>
      <c r="T96" s="89">
        <f t="shared" si="46"/>
        <v>0</v>
      </c>
      <c r="U96" s="145">
        <f t="shared" si="35"/>
        <v>0</v>
      </c>
    </row>
    <row r="97" spans="1:21" s="25" customFormat="1" ht="31.05" customHeight="1" x14ac:dyDescent="0.5">
      <c r="A97" s="119"/>
      <c r="B97" s="28" t="s">
        <v>102</v>
      </c>
      <c r="C97" s="28" t="s">
        <v>281</v>
      </c>
      <c r="D97" s="90">
        <f>+D98</f>
        <v>1084445515</v>
      </c>
      <c r="E97" s="90">
        <f t="shared" si="46"/>
        <v>1528956301</v>
      </c>
      <c r="F97" s="90">
        <f t="shared" si="46"/>
        <v>0</v>
      </c>
      <c r="G97" s="90">
        <f t="shared" si="46"/>
        <v>1024853519</v>
      </c>
      <c r="H97" s="90">
        <f t="shared" si="46"/>
        <v>1742700056</v>
      </c>
      <c r="I97" s="90">
        <f t="shared" si="46"/>
        <v>2246802838</v>
      </c>
      <c r="J97" s="90">
        <f t="shared" si="46"/>
        <v>3331248353</v>
      </c>
      <c r="K97" s="90">
        <f t="shared" si="46"/>
        <v>2884425813</v>
      </c>
      <c r="L97" s="90">
        <f t="shared" si="46"/>
        <v>2884425813</v>
      </c>
      <c r="M97" s="29">
        <f t="shared" si="38"/>
        <v>0.86586934006358063</v>
      </c>
      <c r="N97" s="90">
        <f t="shared" si="46"/>
        <v>2884425813</v>
      </c>
      <c r="O97" s="29">
        <f t="shared" si="40"/>
        <v>0.86586934006358063</v>
      </c>
      <c r="P97" s="90">
        <f t="shared" si="46"/>
        <v>2051331685</v>
      </c>
      <c r="Q97" s="90">
        <f t="shared" si="46"/>
        <v>833094128</v>
      </c>
      <c r="R97" s="90">
        <f t="shared" si="46"/>
        <v>0</v>
      </c>
      <c r="S97" s="90">
        <f t="shared" si="46"/>
        <v>446822540</v>
      </c>
      <c r="T97" s="90">
        <f t="shared" si="46"/>
        <v>0</v>
      </c>
      <c r="U97" s="145">
        <f t="shared" si="35"/>
        <v>0</v>
      </c>
    </row>
    <row r="98" spans="1:21" ht="31.05" customHeight="1" x14ac:dyDescent="0.5">
      <c r="A98" s="119"/>
      <c r="B98" s="30" t="s">
        <v>454</v>
      </c>
      <c r="C98" s="30" t="s">
        <v>34</v>
      </c>
      <c r="D98" s="31">
        <v>1084445515</v>
      </c>
      <c r="E98" s="31">
        <v>1528956301</v>
      </c>
      <c r="F98" s="31"/>
      <c r="G98" s="31">
        <v>1024853519</v>
      </c>
      <c r="H98" s="31">
        <v>1742700056</v>
      </c>
      <c r="I98" s="31">
        <f>+E98-F98-G98+H98</f>
        <v>2246802838</v>
      </c>
      <c r="J98" s="31">
        <f>+D98+E98-G98+H98</f>
        <v>3331248353</v>
      </c>
      <c r="K98" s="31">
        <f t="shared" si="36"/>
        <v>2884425813</v>
      </c>
      <c r="L98" s="31">
        <f t="shared" si="37"/>
        <v>2884425813</v>
      </c>
      <c r="M98" s="32">
        <f t="shared" si="38"/>
        <v>0.86586934006358063</v>
      </c>
      <c r="N98" s="31">
        <f t="shared" si="39"/>
        <v>2884425813</v>
      </c>
      <c r="O98" s="32">
        <f t="shared" si="40"/>
        <v>0.86586934006358063</v>
      </c>
      <c r="P98" s="31">
        <v>2051331685</v>
      </c>
      <c r="Q98" s="31">
        <v>833094128</v>
      </c>
      <c r="R98" s="31"/>
      <c r="S98" s="31">
        <v>446822540</v>
      </c>
      <c r="T98" s="31"/>
      <c r="U98" s="145">
        <f t="shared" si="35"/>
        <v>0</v>
      </c>
    </row>
    <row r="99" spans="1:21" s="25" customFormat="1" ht="31.05" customHeight="1" x14ac:dyDescent="0.5">
      <c r="A99" s="119"/>
      <c r="B99" s="26" t="s">
        <v>103</v>
      </c>
      <c r="C99" s="26" t="s">
        <v>37</v>
      </c>
      <c r="D99" s="89">
        <f>+D100</f>
        <v>2000000000</v>
      </c>
      <c r="E99" s="89">
        <f t="shared" ref="E99:T100" si="47">+E100</f>
        <v>0</v>
      </c>
      <c r="F99" s="89">
        <f t="shared" si="47"/>
        <v>0</v>
      </c>
      <c r="G99" s="89">
        <f t="shared" si="47"/>
        <v>699346150</v>
      </c>
      <c r="H99" s="89">
        <f t="shared" si="47"/>
        <v>0</v>
      </c>
      <c r="I99" s="89">
        <f t="shared" si="47"/>
        <v>-699346150</v>
      </c>
      <c r="J99" s="89">
        <f t="shared" si="47"/>
        <v>1300653850</v>
      </c>
      <c r="K99" s="89">
        <f t="shared" si="47"/>
        <v>831411912</v>
      </c>
      <c r="L99" s="89">
        <f t="shared" si="47"/>
        <v>831411912</v>
      </c>
      <c r="M99" s="27">
        <f t="shared" si="38"/>
        <v>0.63922611846341748</v>
      </c>
      <c r="N99" s="89">
        <f t="shared" si="47"/>
        <v>831411912</v>
      </c>
      <c r="O99" s="27">
        <f t="shared" si="40"/>
        <v>0.63922611846341748</v>
      </c>
      <c r="P99" s="89">
        <f t="shared" si="47"/>
        <v>606444633</v>
      </c>
      <c r="Q99" s="89">
        <f t="shared" si="47"/>
        <v>224967279</v>
      </c>
      <c r="R99" s="89">
        <f t="shared" si="47"/>
        <v>0</v>
      </c>
      <c r="S99" s="89">
        <f t="shared" si="47"/>
        <v>469241938</v>
      </c>
      <c r="T99" s="89">
        <f t="shared" si="47"/>
        <v>0</v>
      </c>
      <c r="U99" s="145">
        <f t="shared" si="35"/>
        <v>0</v>
      </c>
    </row>
    <row r="100" spans="1:21" s="25" customFormat="1" ht="31.05" customHeight="1" x14ac:dyDescent="0.5">
      <c r="A100" s="119"/>
      <c r="B100" s="28" t="s">
        <v>104</v>
      </c>
      <c r="C100" s="28" t="s">
        <v>38</v>
      </c>
      <c r="D100" s="90">
        <f>+D101</f>
        <v>2000000000</v>
      </c>
      <c r="E100" s="90">
        <f t="shared" si="47"/>
        <v>0</v>
      </c>
      <c r="F100" s="90">
        <f t="shared" si="47"/>
        <v>0</v>
      </c>
      <c r="G100" s="90">
        <f t="shared" si="47"/>
        <v>699346150</v>
      </c>
      <c r="H100" s="90">
        <f t="shared" si="47"/>
        <v>0</v>
      </c>
      <c r="I100" s="90">
        <f t="shared" si="47"/>
        <v>-699346150</v>
      </c>
      <c r="J100" s="90">
        <f t="shared" si="47"/>
        <v>1300653850</v>
      </c>
      <c r="K100" s="90">
        <f t="shared" si="47"/>
        <v>831411912</v>
      </c>
      <c r="L100" s="90">
        <f t="shared" si="47"/>
        <v>831411912</v>
      </c>
      <c r="M100" s="29">
        <f t="shared" si="38"/>
        <v>0.63922611846341748</v>
      </c>
      <c r="N100" s="90">
        <f t="shared" si="47"/>
        <v>831411912</v>
      </c>
      <c r="O100" s="29">
        <f t="shared" si="40"/>
        <v>0.63922611846341748</v>
      </c>
      <c r="P100" s="90">
        <f t="shared" si="47"/>
        <v>606444633</v>
      </c>
      <c r="Q100" s="90">
        <f t="shared" si="47"/>
        <v>224967279</v>
      </c>
      <c r="R100" s="90">
        <f t="shared" si="47"/>
        <v>0</v>
      </c>
      <c r="S100" s="90">
        <f t="shared" si="47"/>
        <v>469241938</v>
      </c>
      <c r="T100" s="90">
        <f t="shared" si="47"/>
        <v>0</v>
      </c>
      <c r="U100" s="145">
        <f t="shared" si="35"/>
        <v>0</v>
      </c>
    </row>
    <row r="101" spans="1:21" ht="31.05" customHeight="1" x14ac:dyDescent="0.5">
      <c r="A101" s="119"/>
      <c r="B101" s="30" t="s">
        <v>326</v>
      </c>
      <c r="C101" s="30" t="s">
        <v>327</v>
      </c>
      <c r="D101" s="31">
        <v>2000000000</v>
      </c>
      <c r="E101" s="31"/>
      <c r="F101" s="31"/>
      <c r="G101" s="31">
        <v>699346150</v>
      </c>
      <c r="H101" s="31"/>
      <c r="I101" s="31">
        <f>+E101-F101-G101+H101</f>
        <v>-699346150</v>
      </c>
      <c r="J101" s="31">
        <f>+D101+E101-G101+H101</f>
        <v>1300653850</v>
      </c>
      <c r="K101" s="31">
        <f t="shared" si="36"/>
        <v>831411912</v>
      </c>
      <c r="L101" s="31">
        <f t="shared" si="37"/>
        <v>831411912</v>
      </c>
      <c r="M101" s="32">
        <f t="shared" si="38"/>
        <v>0.63922611846341748</v>
      </c>
      <c r="N101" s="31">
        <f t="shared" si="39"/>
        <v>831411912</v>
      </c>
      <c r="O101" s="32">
        <f t="shared" si="40"/>
        <v>0.63922611846341748</v>
      </c>
      <c r="P101" s="31">
        <v>606444633</v>
      </c>
      <c r="Q101" s="31">
        <v>224967279</v>
      </c>
      <c r="R101" s="31"/>
      <c r="S101" s="31">
        <v>469241938</v>
      </c>
      <c r="T101" s="31"/>
      <c r="U101" s="145">
        <f t="shared" si="35"/>
        <v>0</v>
      </c>
    </row>
    <row r="102" spans="1:21" s="25" customFormat="1" ht="31.05" customHeight="1" x14ac:dyDescent="0.5">
      <c r="A102" s="119"/>
      <c r="B102" s="26" t="s">
        <v>105</v>
      </c>
      <c r="C102" s="26" t="s">
        <v>460</v>
      </c>
      <c r="D102" s="89">
        <f>+D103+D108+D111</f>
        <v>1608810261</v>
      </c>
      <c r="E102" s="89">
        <f t="shared" ref="E102:T102" si="48">+E103+E108+E111</f>
        <v>0</v>
      </c>
      <c r="F102" s="89">
        <f t="shared" si="48"/>
        <v>0</v>
      </c>
      <c r="G102" s="89">
        <f t="shared" si="48"/>
        <v>229032493</v>
      </c>
      <c r="H102" s="89">
        <f t="shared" si="48"/>
        <v>1193696263</v>
      </c>
      <c r="I102" s="89">
        <f t="shared" si="48"/>
        <v>964663770</v>
      </c>
      <c r="J102" s="89">
        <f t="shared" si="48"/>
        <v>2573474031</v>
      </c>
      <c r="K102" s="89">
        <f t="shared" si="48"/>
        <v>2369383175</v>
      </c>
      <c r="L102" s="89">
        <f t="shared" si="48"/>
        <v>2369383175</v>
      </c>
      <c r="M102" s="27">
        <f t="shared" si="38"/>
        <v>0.92069441791853079</v>
      </c>
      <c r="N102" s="89">
        <f t="shared" si="48"/>
        <v>2369383175</v>
      </c>
      <c r="O102" s="27">
        <f t="shared" si="40"/>
        <v>0.92069441791853079</v>
      </c>
      <c r="P102" s="89">
        <f t="shared" si="48"/>
        <v>2311423707</v>
      </c>
      <c r="Q102" s="89">
        <f t="shared" si="48"/>
        <v>57959468</v>
      </c>
      <c r="R102" s="89">
        <f t="shared" si="48"/>
        <v>0</v>
      </c>
      <c r="S102" s="89">
        <f t="shared" si="48"/>
        <v>204090856</v>
      </c>
      <c r="T102" s="89">
        <f t="shared" si="48"/>
        <v>0</v>
      </c>
      <c r="U102" s="145">
        <f t="shared" si="35"/>
        <v>0</v>
      </c>
    </row>
    <row r="103" spans="1:21" s="25" customFormat="1" ht="31.05" customHeight="1" x14ac:dyDescent="0.5">
      <c r="A103" s="119"/>
      <c r="B103" s="28" t="s">
        <v>106</v>
      </c>
      <c r="C103" s="28" t="s">
        <v>39</v>
      </c>
      <c r="D103" s="90">
        <f>+SUM(D104:D107)</f>
        <v>908679418</v>
      </c>
      <c r="E103" s="90">
        <f t="shared" ref="E103:T103" si="49">+SUM(E104:E107)</f>
        <v>0</v>
      </c>
      <c r="F103" s="90">
        <f t="shared" si="49"/>
        <v>0</v>
      </c>
      <c r="G103" s="90">
        <f t="shared" si="49"/>
        <v>29032494</v>
      </c>
      <c r="H103" s="90">
        <f t="shared" si="49"/>
        <v>1054103889</v>
      </c>
      <c r="I103" s="90">
        <f t="shared" si="49"/>
        <v>1025071395</v>
      </c>
      <c r="J103" s="90">
        <f t="shared" si="49"/>
        <v>1933750813</v>
      </c>
      <c r="K103" s="90">
        <f t="shared" si="49"/>
        <v>1872609703</v>
      </c>
      <c r="L103" s="90">
        <f t="shared" si="49"/>
        <v>1872609703</v>
      </c>
      <c r="M103" s="29">
        <f t="shared" si="38"/>
        <v>0.9683821154261617</v>
      </c>
      <c r="N103" s="90">
        <f t="shared" si="49"/>
        <v>1872609703</v>
      </c>
      <c r="O103" s="29">
        <f t="shared" si="40"/>
        <v>0.9683821154261617</v>
      </c>
      <c r="P103" s="90">
        <f t="shared" si="49"/>
        <v>1872609703</v>
      </c>
      <c r="Q103" s="90">
        <f t="shared" si="49"/>
        <v>0</v>
      </c>
      <c r="R103" s="90">
        <f t="shared" si="49"/>
        <v>0</v>
      </c>
      <c r="S103" s="90">
        <f t="shared" si="49"/>
        <v>61141110</v>
      </c>
      <c r="T103" s="90">
        <f t="shared" si="49"/>
        <v>0</v>
      </c>
      <c r="U103" s="145">
        <f t="shared" si="35"/>
        <v>0</v>
      </c>
    </row>
    <row r="104" spans="1:21" ht="31.05" customHeight="1" x14ac:dyDescent="0.5">
      <c r="A104" s="119"/>
      <c r="B104" s="30" t="s">
        <v>328</v>
      </c>
      <c r="C104" s="30" t="s">
        <v>329</v>
      </c>
      <c r="D104" s="31">
        <v>602905808</v>
      </c>
      <c r="E104" s="31"/>
      <c r="F104" s="31"/>
      <c r="G104" s="31">
        <v>29032494</v>
      </c>
      <c r="H104" s="31">
        <v>1050000000</v>
      </c>
      <c r="I104" s="31">
        <f>+E104-F104-G104+H104</f>
        <v>1020967506</v>
      </c>
      <c r="J104" s="31">
        <f>+D104+E104-G104+H104</f>
        <v>1623873314</v>
      </c>
      <c r="K104" s="31">
        <f t="shared" si="36"/>
        <v>1617729748</v>
      </c>
      <c r="L104" s="31">
        <f t="shared" si="37"/>
        <v>1617729748</v>
      </c>
      <c r="M104" s="32">
        <f t="shared" si="38"/>
        <v>0.99621672088146651</v>
      </c>
      <c r="N104" s="31">
        <f t="shared" si="39"/>
        <v>1617729748</v>
      </c>
      <c r="O104" s="32">
        <f t="shared" si="40"/>
        <v>0.99621672088146651</v>
      </c>
      <c r="P104" s="31">
        <v>1617729748</v>
      </c>
      <c r="Q104" s="31"/>
      <c r="R104" s="31"/>
      <c r="S104" s="31">
        <v>6143566</v>
      </c>
      <c r="T104" s="31"/>
      <c r="U104" s="145">
        <f t="shared" si="35"/>
        <v>0</v>
      </c>
    </row>
    <row r="105" spans="1:21" ht="31.05" customHeight="1" x14ac:dyDescent="0.5">
      <c r="A105" s="119"/>
      <c r="B105" s="30" t="s">
        <v>330</v>
      </c>
      <c r="C105" s="30" t="s">
        <v>331</v>
      </c>
      <c r="D105" s="31">
        <v>25300000</v>
      </c>
      <c r="E105" s="31"/>
      <c r="F105" s="31"/>
      <c r="G105" s="31"/>
      <c r="H105" s="31"/>
      <c r="I105" s="31">
        <f>+E105-F105-G105+H105</f>
        <v>0</v>
      </c>
      <c r="J105" s="31">
        <f>+D105+E105-G105+H105</f>
        <v>25300000</v>
      </c>
      <c r="K105" s="31">
        <f t="shared" si="36"/>
        <v>0</v>
      </c>
      <c r="L105" s="31">
        <f t="shared" si="37"/>
        <v>0</v>
      </c>
      <c r="M105" s="32">
        <f t="shared" si="38"/>
        <v>0</v>
      </c>
      <c r="N105" s="31">
        <f t="shared" si="39"/>
        <v>0</v>
      </c>
      <c r="O105" s="32">
        <f t="shared" si="40"/>
        <v>0</v>
      </c>
      <c r="P105" s="31"/>
      <c r="Q105" s="31"/>
      <c r="R105" s="31"/>
      <c r="S105" s="31">
        <v>25300000</v>
      </c>
      <c r="T105" s="31"/>
      <c r="U105" s="145">
        <f t="shared" ref="U105:U136" si="50">+J105-K105-S105</f>
        <v>0</v>
      </c>
    </row>
    <row r="106" spans="1:21" ht="31.05" customHeight="1" x14ac:dyDescent="0.5">
      <c r="A106" s="119"/>
      <c r="B106" s="30" t="s">
        <v>107</v>
      </c>
      <c r="C106" s="30" t="s">
        <v>40</v>
      </c>
      <c r="D106" s="31">
        <v>280473610</v>
      </c>
      <c r="E106" s="31"/>
      <c r="F106" s="31"/>
      <c r="G106" s="31"/>
      <c r="H106" s="31"/>
      <c r="I106" s="31">
        <f>+E106-F106-G106+H106</f>
        <v>0</v>
      </c>
      <c r="J106" s="31">
        <f>+D106+E106-G106+H106</f>
        <v>280473610</v>
      </c>
      <c r="K106" s="31">
        <f t="shared" si="36"/>
        <v>250785140</v>
      </c>
      <c r="L106" s="31">
        <f t="shared" si="37"/>
        <v>250785140</v>
      </c>
      <c r="M106" s="32">
        <f t="shared" si="38"/>
        <v>0.89414879353533472</v>
      </c>
      <c r="N106" s="31">
        <f t="shared" si="39"/>
        <v>250785140</v>
      </c>
      <c r="O106" s="32">
        <f t="shared" si="40"/>
        <v>0.89414879353533472</v>
      </c>
      <c r="P106" s="31">
        <v>250785140</v>
      </c>
      <c r="Q106" s="31"/>
      <c r="R106" s="31"/>
      <c r="S106" s="31">
        <v>29688470</v>
      </c>
      <c r="T106" s="31"/>
      <c r="U106" s="145">
        <f t="shared" si="50"/>
        <v>0</v>
      </c>
    </row>
    <row r="107" spans="1:21" ht="31.05" customHeight="1" x14ac:dyDescent="0.5">
      <c r="A107" s="119"/>
      <c r="B107" s="30" t="s">
        <v>468</v>
      </c>
      <c r="C107" s="30" t="s">
        <v>469</v>
      </c>
      <c r="D107" s="31">
        <v>0</v>
      </c>
      <c r="E107" s="31"/>
      <c r="F107" s="31"/>
      <c r="G107" s="31"/>
      <c r="H107" s="31">
        <v>4103889</v>
      </c>
      <c r="I107" s="31">
        <f>+E107-F107-G107+H107</f>
        <v>4103889</v>
      </c>
      <c r="J107" s="31">
        <f>+D107+E107-G107+H107</f>
        <v>4103889</v>
      </c>
      <c r="K107" s="31">
        <f t="shared" si="36"/>
        <v>4094815</v>
      </c>
      <c r="L107" s="31">
        <f t="shared" si="37"/>
        <v>4094815</v>
      </c>
      <c r="M107" s="32">
        <f t="shared" si="38"/>
        <v>0.99778892655235074</v>
      </c>
      <c r="N107" s="31">
        <f t="shared" si="39"/>
        <v>4094815</v>
      </c>
      <c r="O107" s="32">
        <f t="shared" si="40"/>
        <v>0.99778892655235074</v>
      </c>
      <c r="P107" s="31">
        <v>4094815</v>
      </c>
      <c r="Q107" s="31"/>
      <c r="R107" s="31"/>
      <c r="S107" s="31">
        <v>9074</v>
      </c>
      <c r="T107" s="31"/>
      <c r="U107" s="145">
        <f t="shared" si="50"/>
        <v>0</v>
      </c>
    </row>
    <row r="108" spans="1:21" s="25" customFormat="1" ht="31.05" customHeight="1" x14ac:dyDescent="0.5">
      <c r="A108" s="119"/>
      <c r="B108" s="28" t="s">
        <v>108</v>
      </c>
      <c r="C108" s="28" t="s">
        <v>41</v>
      </c>
      <c r="D108" s="90">
        <f>+SUM(D109:D110)</f>
        <v>348191389</v>
      </c>
      <c r="E108" s="90">
        <f t="shared" ref="E108:T108" si="51">+SUM(E109:E110)</f>
        <v>0</v>
      </c>
      <c r="F108" s="90">
        <f t="shared" si="51"/>
        <v>0</v>
      </c>
      <c r="G108" s="90">
        <f t="shared" si="51"/>
        <v>0</v>
      </c>
      <c r="H108" s="90">
        <f t="shared" si="51"/>
        <v>71200000</v>
      </c>
      <c r="I108" s="90">
        <f t="shared" si="51"/>
        <v>71200000</v>
      </c>
      <c r="J108" s="90">
        <f t="shared" si="51"/>
        <v>419391389</v>
      </c>
      <c r="K108" s="90">
        <f t="shared" si="51"/>
        <v>411902282</v>
      </c>
      <c r="L108" s="90">
        <f t="shared" si="51"/>
        <v>411902282</v>
      </c>
      <c r="M108" s="29">
        <f t="shared" si="38"/>
        <v>0.98214291662531006</v>
      </c>
      <c r="N108" s="90">
        <f t="shared" si="51"/>
        <v>411902282</v>
      </c>
      <c r="O108" s="29">
        <f t="shared" si="40"/>
        <v>0.98214291662531006</v>
      </c>
      <c r="P108" s="90">
        <f t="shared" si="51"/>
        <v>411902282</v>
      </c>
      <c r="Q108" s="90">
        <f t="shared" si="51"/>
        <v>0</v>
      </c>
      <c r="R108" s="90">
        <f t="shared" si="51"/>
        <v>0</v>
      </c>
      <c r="S108" s="90">
        <f t="shared" si="51"/>
        <v>7489107</v>
      </c>
      <c r="T108" s="90">
        <f t="shared" si="51"/>
        <v>0</v>
      </c>
      <c r="U108" s="145">
        <f t="shared" si="50"/>
        <v>0</v>
      </c>
    </row>
    <row r="109" spans="1:21" ht="31.05" customHeight="1" x14ac:dyDescent="0.5">
      <c r="A109" s="119"/>
      <c r="B109" s="30" t="s">
        <v>109</v>
      </c>
      <c r="C109" s="30" t="s">
        <v>284</v>
      </c>
      <c r="D109" s="31">
        <v>47859865</v>
      </c>
      <c r="E109" s="31"/>
      <c r="F109" s="31"/>
      <c r="G109" s="31"/>
      <c r="H109" s="31"/>
      <c r="I109" s="31">
        <f>+E109-F109-G109+H109</f>
        <v>0</v>
      </c>
      <c r="J109" s="31">
        <f>+D109+E109-G109+H109</f>
        <v>47859865</v>
      </c>
      <c r="K109" s="31">
        <f t="shared" si="36"/>
        <v>40456864</v>
      </c>
      <c r="L109" s="31">
        <f t="shared" si="37"/>
        <v>40456864</v>
      </c>
      <c r="M109" s="32">
        <f t="shared" si="38"/>
        <v>0.84531922520048897</v>
      </c>
      <c r="N109" s="31">
        <f t="shared" si="39"/>
        <v>40456864</v>
      </c>
      <c r="O109" s="32">
        <f t="shared" si="40"/>
        <v>0.84531922520048897</v>
      </c>
      <c r="P109" s="31">
        <v>40456864</v>
      </c>
      <c r="Q109" s="31"/>
      <c r="R109" s="31"/>
      <c r="S109" s="31">
        <v>7403001</v>
      </c>
      <c r="T109" s="31"/>
      <c r="U109" s="145">
        <f t="shared" si="50"/>
        <v>0</v>
      </c>
    </row>
    <row r="110" spans="1:21" ht="31.05" customHeight="1" x14ac:dyDescent="0.5">
      <c r="A110" s="119"/>
      <c r="B110" s="30" t="s">
        <v>438</v>
      </c>
      <c r="C110" s="30" t="s">
        <v>439</v>
      </c>
      <c r="D110" s="31">
        <v>300331524</v>
      </c>
      <c r="E110" s="31"/>
      <c r="F110" s="31"/>
      <c r="G110" s="31"/>
      <c r="H110" s="31">
        <v>71200000</v>
      </c>
      <c r="I110" s="31">
        <f>+E110-F110-G110+H110</f>
        <v>71200000</v>
      </c>
      <c r="J110" s="31">
        <f>+D110+E110-G110+H110</f>
        <v>371531524</v>
      </c>
      <c r="K110" s="31">
        <f t="shared" si="36"/>
        <v>371445418</v>
      </c>
      <c r="L110" s="31">
        <f t="shared" si="37"/>
        <v>371445418</v>
      </c>
      <c r="M110" s="32">
        <f t="shared" si="38"/>
        <v>0.99976824039297407</v>
      </c>
      <c r="N110" s="31">
        <f t="shared" si="39"/>
        <v>371445418</v>
      </c>
      <c r="O110" s="32">
        <f t="shared" si="40"/>
        <v>0.99976824039297407</v>
      </c>
      <c r="P110" s="31">
        <v>371445418</v>
      </c>
      <c r="Q110" s="31"/>
      <c r="R110" s="31"/>
      <c r="S110" s="31">
        <v>86106</v>
      </c>
      <c r="T110" s="31"/>
      <c r="U110" s="145">
        <f t="shared" si="50"/>
        <v>0</v>
      </c>
    </row>
    <row r="111" spans="1:21" s="25" customFormat="1" ht="31.05" customHeight="1" x14ac:dyDescent="0.5">
      <c r="A111" s="119"/>
      <c r="B111" s="28" t="s">
        <v>110</v>
      </c>
      <c r="C111" s="28" t="s">
        <v>461</v>
      </c>
      <c r="D111" s="90">
        <f>+D112+D115</f>
        <v>351939454</v>
      </c>
      <c r="E111" s="90">
        <f t="shared" ref="E111:T111" si="52">+E112+E115</f>
        <v>0</v>
      </c>
      <c r="F111" s="90">
        <f t="shared" si="52"/>
        <v>0</v>
      </c>
      <c r="G111" s="90">
        <f t="shared" si="52"/>
        <v>199999999</v>
      </c>
      <c r="H111" s="90">
        <f t="shared" si="52"/>
        <v>68392374</v>
      </c>
      <c r="I111" s="90">
        <f t="shared" si="52"/>
        <v>-131607625</v>
      </c>
      <c r="J111" s="90">
        <f t="shared" si="52"/>
        <v>220331829</v>
      </c>
      <c r="K111" s="90">
        <f t="shared" si="52"/>
        <v>84871190</v>
      </c>
      <c r="L111" s="90">
        <f t="shared" si="52"/>
        <v>84871190</v>
      </c>
      <c r="M111" s="29">
        <f t="shared" si="38"/>
        <v>0.38519713826729957</v>
      </c>
      <c r="N111" s="90">
        <f t="shared" si="52"/>
        <v>84871190</v>
      </c>
      <c r="O111" s="29">
        <f t="shared" si="40"/>
        <v>0.38519713826729957</v>
      </c>
      <c r="P111" s="90">
        <f t="shared" si="52"/>
        <v>26911722</v>
      </c>
      <c r="Q111" s="90">
        <f t="shared" si="52"/>
        <v>57959468</v>
      </c>
      <c r="R111" s="90">
        <f t="shared" si="52"/>
        <v>0</v>
      </c>
      <c r="S111" s="90">
        <f t="shared" si="52"/>
        <v>135460639</v>
      </c>
      <c r="T111" s="90">
        <f t="shared" si="52"/>
        <v>0</v>
      </c>
      <c r="U111" s="145">
        <f t="shared" si="50"/>
        <v>0</v>
      </c>
    </row>
    <row r="112" spans="1:21" s="25" customFormat="1" ht="31.05" customHeight="1" x14ac:dyDescent="0.5">
      <c r="A112" s="119"/>
      <c r="B112" s="28" t="s">
        <v>111</v>
      </c>
      <c r="C112" s="28" t="s">
        <v>42</v>
      </c>
      <c r="D112" s="90">
        <f>+SUM(D113:D114)</f>
        <v>100000000</v>
      </c>
      <c r="E112" s="90">
        <f t="shared" ref="E112:T112" si="53">+SUM(E113:E114)</f>
        <v>0</v>
      </c>
      <c r="F112" s="90">
        <f t="shared" si="53"/>
        <v>0</v>
      </c>
      <c r="G112" s="90">
        <f t="shared" si="53"/>
        <v>0</v>
      </c>
      <c r="H112" s="90">
        <f t="shared" si="53"/>
        <v>60000000</v>
      </c>
      <c r="I112" s="90">
        <f t="shared" si="53"/>
        <v>60000000</v>
      </c>
      <c r="J112" s="90">
        <f t="shared" si="53"/>
        <v>160000000</v>
      </c>
      <c r="K112" s="90">
        <f t="shared" si="53"/>
        <v>57825468</v>
      </c>
      <c r="L112" s="90">
        <f t="shared" si="53"/>
        <v>57825468</v>
      </c>
      <c r="M112" s="29">
        <f t="shared" si="38"/>
        <v>0.36140917500000003</v>
      </c>
      <c r="N112" s="90">
        <f t="shared" si="53"/>
        <v>57825468</v>
      </c>
      <c r="O112" s="29">
        <f t="shared" si="40"/>
        <v>0.36140917500000003</v>
      </c>
      <c r="P112" s="90">
        <f t="shared" si="53"/>
        <v>0</v>
      </c>
      <c r="Q112" s="90">
        <f t="shared" si="53"/>
        <v>57825468</v>
      </c>
      <c r="R112" s="90">
        <f t="shared" si="53"/>
        <v>0</v>
      </c>
      <c r="S112" s="90">
        <f t="shared" si="53"/>
        <v>102174532</v>
      </c>
      <c r="T112" s="90">
        <f t="shared" si="53"/>
        <v>0</v>
      </c>
      <c r="U112" s="145">
        <f t="shared" si="50"/>
        <v>0</v>
      </c>
    </row>
    <row r="113" spans="1:21" ht="31.05" customHeight="1" x14ac:dyDescent="0.5">
      <c r="A113" s="119"/>
      <c r="B113" s="30" t="s">
        <v>453</v>
      </c>
      <c r="C113" s="30" t="s">
        <v>452</v>
      </c>
      <c r="D113" s="31">
        <v>100000000</v>
      </c>
      <c r="E113" s="31"/>
      <c r="F113" s="31"/>
      <c r="G113" s="31"/>
      <c r="H113" s="31"/>
      <c r="I113" s="31">
        <f t="shared" ref="I113:I114" si="54">+E113-F113-G113+H113</f>
        <v>0</v>
      </c>
      <c r="J113" s="31">
        <f>+D113+E113-G113+H113</f>
        <v>100000000</v>
      </c>
      <c r="K113" s="31">
        <f t="shared" si="36"/>
        <v>0</v>
      </c>
      <c r="L113" s="31">
        <f t="shared" si="37"/>
        <v>0</v>
      </c>
      <c r="M113" s="32">
        <f t="shared" si="38"/>
        <v>0</v>
      </c>
      <c r="N113" s="31">
        <f t="shared" si="39"/>
        <v>0</v>
      </c>
      <c r="O113" s="32">
        <f t="shared" si="40"/>
        <v>0</v>
      </c>
      <c r="P113" s="31"/>
      <c r="Q113" s="31"/>
      <c r="R113" s="31"/>
      <c r="S113" s="31">
        <v>100000000</v>
      </c>
      <c r="T113" s="31"/>
      <c r="U113" s="145">
        <f t="shared" si="50"/>
        <v>0</v>
      </c>
    </row>
    <row r="114" spans="1:21" ht="31.05" customHeight="1" x14ac:dyDescent="0.5">
      <c r="A114" s="119"/>
      <c r="B114" s="30" t="s">
        <v>525</v>
      </c>
      <c r="C114" s="30" t="s">
        <v>332</v>
      </c>
      <c r="D114" s="31"/>
      <c r="E114" s="31"/>
      <c r="F114" s="31"/>
      <c r="G114" s="31"/>
      <c r="H114" s="211">
        <v>60000000</v>
      </c>
      <c r="I114" s="31">
        <f t="shared" si="54"/>
        <v>60000000</v>
      </c>
      <c r="J114" s="31">
        <f>+D114+E114-G114+H114</f>
        <v>60000000</v>
      </c>
      <c r="K114" s="31">
        <f t="shared" si="36"/>
        <v>57825468</v>
      </c>
      <c r="L114" s="31">
        <f t="shared" si="37"/>
        <v>57825468</v>
      </c>
      <c r="M114" s="32">
        <f t="shared" si="38"/>
        <v>0.9637578</v>
      </c>
      <c r="N114" s="31">
        <f t="shared" si="39"/>
        <v>57825468</v>
      </c>
      <c r="O114" s="32">
        <f t="shared" si="40"/>
        <v>0.9637578</v>
      </c>
      <c r="P114" s="31"/>
      <c r="Q114" s="31">
        <v>57825468</v>
      </c>
      <c r="R114" s="31"/>
      <c r="S114" s="31">
        <v>2174532</v>
      </c>
      <c r="T114" s="31"/>
      <c r="U114" s="145">
        <f t="shared" si="50"/>
        <v>0</v>
      </c>
    </row>
    <row r="115" spans="1:21" s="25" customFormat="1" ht="31.05" customHeight="1" x14ac:dyDescent="0.5">
      <c r="A115" s="119"/>
      <c r="B115" s="28" t="s">
        <v>112</v>
      </c>
      <c r="C115" s="28" t="s">
        <v>43</v>
      </c>
      <c r="D115" s="31">
        <v>251939454</v>
      </c>
      <c r="E115" s="31"/>
      <c r="F115" s="31"/>
      <c r="G115" s="31">
        <v>199999999</v>
      </c>
      <c r="H115" s="31">
        <v>8392374</v>
      </c>
      <c r="I115" s="31">
        <f>+E115-F115-G115+H115</f>
        <v>-191607625</v>
      </c>
      <c r="J115" s="31">
        <f>+D115+E115-G115+H115</f>
        <v>60331829</v>
      </c>
      <c r="K115" s="31">
        <f t="shared" si="36"/>
        <v>27045722</v>
      </c>
      <c r="L115" s="31">
        <f t="shared" si="37"/>
        <v>27045722</v>
      </c>
      <c r="M115" s="32">
        <f t="shared" si="38"/>
        <v>0.44828281270902626</v>
      </c>
      <c r="N115" s="31">
        <f t="shared" si="39"/>
        <v>27045722</v>
      </c>
      <c r="O115" s="32">
        <f t="shared" si="40"/>
        <v>0.44828281270902626</v>
      </c>
      <c r="P115" s="31">
        <v>26911722</v>
      </c>
      <c r="Q115" s="31">
        <v>134000</v>
      </c>
      <c r="R115" s="31"/>
      <c r="S115" s="31">
        <v>33286107</v>
      </c>
      <c r="T115" s="31"/>
      <c r="U115" s="145">
        <f t="shared" si="50"/>
        <v>0</v>
      </c>
    </row>
    <row r="116" spans="1:21" ht="31.05" customHeight="1" x14ac:dyDescent="0.5">
      <c r="A116" s="119"/>
      <c r="B116" s="22" t="s">
        <v>429</v>
      </c>
      <c r="C116" s="22" t="s">
        <v>467</v>
      </c>
      <c r="D116" s="23">
        <f>+D117</f>
        <v>0</v>
      </c>
      <c r="E116" s="23">
        <f t="shared" ref="E116:T117" si="55">+E117</f>
        <v>900000000</v>
      </c>
      <c r="F116" s="23">
        <f t="shared" si="55"/>
        <v>0</v>
      </c>
      <c r="G116" s="23">
        <f t="shared" si="55"/>
        <v>0</v>
      </c>
      <c r="H116" s="23">
        <f t="shared" si="55"/>
        <v>0</v>
      </c>
      <c r="I116" s="23">
        <f t="shared" si="55"/>
        <v>900000000</v>
      </c>
      <c r="J116" s="23">
        <f t="shared" si="55"/>
        <v>900000000</v>
      </c>
      <c r="K116" s="23">
        <f t="shared" si="55"/>
        <v>700589416</v>
      </c>
      <c r="L116" s="23">
        <f t="shared" si="55"/>
        <v>700589416</v>
      </c>
      <c r="M116" s="24">
        <f t="shared" si="38"/>
        <v>0.77843268444444447</v>
      </c>
      <c r="N116" s="23">
        <f t="shared" si="55"/>
        <v>700589416</v>
      </c>
      <c r="O116" s="24">
        <f t="shared" si="40"/>
        <v>0.77843268444444447</v>
      </c>
      <c r="P116" s="23">
        <f t="shared" si="55"/>
        <v>700589416</v>
      </c>
      <c r="Q116" s="23">
        <f t="shared" si="55"/>
        <v>0</v>
      </c>
      <c r="R116" s="23">
        <f t="shared" si="55"/>
        <v>0</v>
      </c>
      <c r="S116" s="23">
        <f t="shared" si="55"/>
        <v>199410584</v>
      </c>
      <c r="T116" s="23">
        <f t="shared" si="55"/>
        <v>0</v>
      </c>
      <c r="U116" s="145">
        <f t="shared" si="50"/>
        <v>0</v>
      </c>
    </row>
    <row r="117" spans="1:21" s="25" customFormat="1" ht="31.05" customHeight="1" x14ac:dyDescent="0.5">
      <c r="A117" s="148"/>
      <c r="B117" s="28" t="s">
        <v>433</v>
      </c>
      <c r="C117" s="28" t="s">
        <v>434</v>
      </c>
      <c r="D117" s="90">
        <f>+D118</f>
        <v>0</v>
      </c>
      <c r="E117" s="90">
        <f t="shared" si="55"/>
        <v>900000000</v>
      </c>
      <c r="F117" s="90">
        <f t="shared" si="55"/>
        <v>0</v>
      </c>
      <c r="G117" s="90">
        <f t="shared" si="55"/>
        <v>0</v>
      </c>
      <c r="H117" s="90">
        <f t="shared" si="55"/>
        <v>0</v>
      </c>
      <c r="I117" s="90">
        <f t="shared" si="55"/>
        <v>900000000</v>
      </c>
      <c r="J117" s="90">
        <f t="shared" si="55"/>
        <v>900000000</v>
      </c>
      <c r="K117" s="90">
        <f t="shared" si="55"/>
        <v>700589416</v>
      </c>
      <c r="L117" s="90">
        <f t="shared" si="55"/>
        <v>700589416</v>
      </c>
      <c r="M117" s="29">
        <f t="shared" si="38"/>
        <v>0.77843268444444447</v>
      </c>
      <c r="N117" s="90">
        <f t="shared" si="55"/>
        <v>700589416</v>
      </c>
      <c r="O117" s="29">
        <f t="shared" si="40"/>
        <v>0.77843268444444447</v>
      </c>
      <c r="P117" s="90">
        <f t="shared" si="55"/>
        <v>700589416</v>
      </c>
      <c r="Q117" s="90">
        <f t="shared" si="55"/>
        <v>0</v>
      </c>
      <c r="R117" s="90">
        <f t="shared" si="55"/>
        <v>0</v>
      </c>
      <c r="S117" s="90">
        <f t="shared" si="55"/>
        <v>199410584</v>
      </c>
      <c r="T117" s="90">
        <f t="shared" si="55"/>
        <v>0</v>
      </c>
      <c r="U117" s="145">
        <f t="shared" si="50"/>
        <v>0</v>
      </c>
    </row>
    <row r="118" spans="1:21" ht="31.05" customHeight="1" x14ac:dyDescent="0.5">
      <c r="A118" s="119"/>
      <c r="B118" s="30" t="s">
        <v>435</v>
      </c>
      <c r="C118" s="30" t="s">
        <v>436</v>
      </c>
      <c r="D118" s="31"/>
      <c r="E118" s="31">
        <v>900000000</v>
      </c>
      <c r="F118" s="31"/>
      <c r="G118" s="31"/>
      <c r="H118" s="31"/>
      <c r="I118" s="31">
        <f>+E118-F118-G118+H118</f>
        <v>900000000</v>
      </c>
      <c r="J118" s="31">
        <f>+D118+E118-G118+H118</f>
        <v>900000000</v>
      </c>
      <c r="K118" s="31">
        <f t="shared" si="36"/>
        <v>700589416</v>
      </c>
      <c r="L118" s="31">
        <f t="shared" si="37"/>
        <v>700589416</v>
      </c>
      <c r="M118" s="32">
        <f t="shared" si="38"/>
        <v>0.77843268444444447</v>
      </c>
      <c r="N118" s="31">
        <f t="shared" si="39"/>
        <v>700589416</v>
      </c>
      <c r="O118" s="32">
        <f t="shared" si="40"/>
        <v>0.77843268444444447</v>
      </c>
      <c r="P118" s="31">
        <v>700589416</v>
      </c>
      <c r="Q118" s="31"/>
      <c r="R118" s="31"/>
      <c r="S118" s="31">
        <v>199410584</v>
      </c>
      <c r="T118" s="31"/>
      <c r="U118" s="145">
        <f t="shared" si="50"/>
        <v>0</v>
      </c>
    </row>
    <row r="119" spans="1:21" s="210" customFormat="1" ht="31.05" customHeight="1" x14ac:dyDescent="0.5">
      <c r="A119" s="206"/>
      <c r="B119" s="212" t="s">
        <v>113</v>
      </c>
      <c r="C119" s="212" t="s">
        <v>428</v>
      </c>
      <c r="D119" s="213">
        <f>+D120</f>
        <v>21606090533</v>
      </c>
      <c r="E119" s="213">
        <f t="shared" ref="E119:T119" si="56">+E120</f>
        <v>11000000000</v>
      </c>
      <c r="F119" s="213">
        <f t="shared" si="56"/>
        <v>0</v>
      </c>
      <c r="G119" s="213">
        <f t="shared" si="56"/>
        <v>3017823705</v>
      </c>
      <c r="H119" s="213">
        <f t="shared" si="56"/>
        <v>2017823705</v>
      </c>
      <c r="I119" s="213">
        <f t="shared" si="56"/>
        <v>10000000000</v>
      </c>
      <c r="J119" s="213">
        <f t="shared" si="56"/>
        <v>31606090533</v>
      </c>
      <c r="K119" s="213">
        <f t="shared" si="56"/>
        <v>29267589029</v>
      </c>
      <c r="L119" s="213">
        <f t="shared" si="56"/>
        <v>29267589029</v>
      </c>
      <c r="M119" s="214">
        <f t="shared" si="38"/>
        <v>0.92601104835922798</v>
      </c>
      <c r="N119" s="213">
        <f t="shared" si="56"/>
        <v>29267589029</v>
      </c>
      <c r="O119" s="214">
        <f t="shared" si="40"/>
        <v>0.92601104835922798</v>
      </c>
      <c r="P119" s="213">
        <f t="shared" si="56"/>
        <v>20541329896</v>
      </c>
      <c r="Q119" s="213">
        <f t="shared" si="56"/>
        <v>8726259133</v>
      </c>
      <c r="R119" s="213">
        <f t="shared" si="56"/>
        <v>0</v>
      </c>
      <c r="S119" s="213">
        <f t="shared" si="56"/>
        <v>2338501504</v>
      </c>
      <c r="T119" s="213">
        <f t="shared" si="56"/>
        <v>0</v>
      </c>
      <c r="U119" s="209">
        <f t="shared" si="50"/>
        <v>0</v>
      </c>
    </row>
    <row r="120" spans="1:21" s="215" customFormat="1" ht="31.05" customHeight="1" x14ac:dyDescent="0.5">
      <c r="A120" s="206"/>
      <c r="B120" s="212" t="s">
        <v>334</v>
      </c>
      <c r="C120" s="212" t="s">
        <v>335</v>
      </c>
      <c r="D120" s="213">
        <f>+D121+D129</f>
        <v>21606090533</v>
      </c>
      <c r="E120" s="213">
        <f t="shared" ref="E120:T120" si="57">+E121+E129</f>
        <v>11000000000</v>
      </c>
      <c r="F120" s="213">
        <f t="shared" si="57"/>
        <v>0</v>
      </c>
      <c r="G120" s="213">
        <f t="shared" si="57"/>
        <v>3017823705</v>
      </c>
      <c r="H120" s="213">
        <f t="shared" si="57"/>
        <v>2017823705</v>
      </c>
      <c r="I120" s="213">
        <f t="shared" si="57"/>
        <v>10000000000</v>
      </c>
      <c r="J120" s="213">
        <f t="shared" si="57"/>
        <v>31606090533</v>
      </c>
      <c r="K120" s="213">
        <f t="shared" si="57"/>
        <v>29267589029</v>
      </c>
      <c r="L120" s="213">
        <f t="shared" si="57"/>
        <v>29267589029</v>
      </c>
      <c r="M120" s="214">
        <f t="shared" si="38"/>
        <v>0.92601104835922798</v>
      </c>
      <c r="N120" s="213">
        <f t="shared" si="57"/>
        <v>29267589029</v>
      </c>
      <c r="O120" s="214">
        <f t="shared" si="40"/>
        <v>0.92601104835922798</v>
      </c>
      <c r="P120" s="213">
        <f t="shared" si="57"/>
        <v>20541329896</v>
      </c>
      <c r="Q120" s="213">
        <f t="shared" si="57"/>
        <v>8726259133</v>
      </c>
      <c r="R120" s="213">
        <f t="shared" si="57"/>
        <v>0</v>
      </c>
      <c r="S120" s="213">
        <f t="shared" si="57"/>
        <v>2338501504</v>
      </c>
      <c r="T120" s="213">
        <f t="shared" si="57"/>
        <v>0</v>
      </c>
      <c r="U120" s="209">
        <f t="shared" si="50"/>
        <v>0</v>
      </c>
    </row>
    <row r="121" spans="1:21" s="215" customFormat="1" ht="31.05" customHeight="1" x14ac:dyDescent="0.5">
      <c r="A121" s="206"/>
      <c r="B121" s="216" t="s">
        <v>336</v>
      </c>
      <c r="C121" s="216" t="s">
        <v>337</v>
      </c>
      <c r="D121" s="217">
        <f>+D122</f>
        <v>0</v>
      </c>
      <c r="E121" s="217">
        <f t="shared" ref="E121:T122" si="58">+E122</f>
        <v>0</v>
      </c>
      <c r="F121" s="217">
        <f t="shared" si="58"/>
        <v>0</v>
      </c>
      <c r="G121" s="217">
        <f t="shared" si="58"/>
        <v>0</v>
      </c>
      <c r="H121" s="217">
        <f t="shared" si="58"/>
        <v>1503656530</v>
      </c>
      <c r="I121" s="217">
        <f t="shared" si="58"/>
        <v>1503656530</v>
      </c>
      <c r="J121" s="217">
        <f t="shared" si="58"/>
        <v>1503656530</v>
      </c>
      <c r="K121" s="217">
        <f t="shared" si="58"/>
        <v>1472222509</v>
      </c>
      <c r="L121" s="217">
        <f t="shared" si="58"/>
        <v>1472222509</v>
      </c>
      <c r="M121" s="218">
        <f t="shared" si="38"/>
        <v>0.97909494597147129</v>
      </c>
      <c r="N121" s="217">
        <f t="shared" si="58"/>
        <v>1472222509</v>
      </c>
      <c r="O121" s="218">
        <f t="shared" si="40"/>
        <v>0.97909494597147129</v>
      </c>
      <c r="P121" s="217">
        <f t="shared" si="58"/>
        <v>1196888444</v>
      </c>
      <c r="Q121" s="217">
        <f t="shared" si="58"/>
        <v>275334065</v>
      </c>
      <c r="R121" s="217">
        <f t="shared" si="58"/>
        <v>0</v>
      </c>
      <c r="S121" s="217">
        <f t="shared" si="58"/>
        <v>31434021</v>
      </c>
      <c r="T121" s="217">
        <f t="shared" si="58"/>
        <v>0</v>
      </c>
      <c r="U121" s="209">
        <f t="shared" si="50"/>
        <v>0</v>
      </c>
    </row>
    <row r="122" spans="1:21" s="215" customFormat="1" ht="31.05" customHeight="1" x14ac:dyDescent="0.5">
      <c r="A122" s="206"/>
      <c r="B122" s="216" t="s">
        <v>338</v>
      </c>
      <c r="C122" s="216" t="s">
        <v>339</v>
      </c>
      <c r="D122" s="217">
        <f>+D123</f>
        <v>0</v>
      </c>
      <c r="E122" s="217">
        <f t="shared" si="58"/>
        <v>0</v>
      </c>
      <c r="F122" s="217">
        <f t="shared" si="58"/>
        <v>0</v>
      </c>
      <c r="G122" s="217">
        <f t="shared" si="58"/>
        <v>0</v>
      </c>
      <c r="H122" s="217">
        <f t="shared" si="58"/>
        <v>1503656530</v>
      </c>
      <c r="I122" s="217">
        <f t="shared" si="58"/>
        <v>1503656530</v>
      </c>
      <c r="J122" s="217">
        <f t="shared" si="58"/>
        <v>1503656530</v>
      </c>
      <c r="K122" s="217">
        <f t="shared" si="58"/>
        <v>1472222509</v>
      </c>
      <c r="L122" s="217">
        <f t="shared" si="58"/>
        <v>1472222509</v>
      </c>
      <c r="M122" s="218">
        <f t="shared" si="38"/>
        <v>0.97909494597147129</v>
      </c>
      <c r="N122" s="217">
        <f t="shared" si="58"/>
        <v>1472222509</v>
      </c>
      <c r="O122" s="218">
        <f t="shared" si="40"/>
        <v>0.97909494597147129</v>
      </c>
      <c r="P122" s="217">
        <f t="shared" si="58"/>
        <v>1196888444</v>
      </c>
      <c r="Q122" s="217">
        <f t="shared" si="58"/>
        <v>275334065</v>
      </c>
      <c r="R122" s="217">
        <f t="shared" si="58"/>
        <v>0</v>
      </c>
      <c r="S122" s="217">
        <f t="shared" si="58"/>
        <v>31434021</v>
      </c>
      <c r="T122" s="217">
        <f t="shared" si="58"/>
        <v>0</v>
      </c>
      <c r="U122" s="209">
        <f t="shared" si="50"/>
        <v>0</v>
      </c>
    </row>
    <row r="123" spans="1:21" s="215" customFormat="1" ht="31.05" customHeight="1" x14ac:dyDescent="0.5">
      <c r="A123" s="206"/>
      <c r="B123" s="216" t="s">
        <v>340</v>
      </c>
      <c r="C123" s="216" t="s">
        <v>341</v>
      </c>
      <c r="D123" s="217">
        <f>+D124+D127</f>
        <v>0</v>
      </c>
      <c r="E123" s="217">
        <f t="shared" ref="E123:T123" si="59">+E124+E127</f>
        <v>0</v>
      </c>
      <c r="F123" s="217">
        <f t="shared" si="59"/>
        <v>0</v>
      </c>
      <c r="G123" s="217">
        <f t="shared" si="59"/>
        <v>0</v>
      </c>
      <c r="H123" s="217">
        <f t="shared" si="59"/>
        <v>1503656530</v>
      </c>
      <c r="I123" s="217">
        <f t="shared" si="59"/>
        <v>1503656530</v>
      </c>
      <c r="J123" s="217">
        <f t="shared" si="59"/>
        <v>1503656530</v>
      </c>
      <c r="K123" s="217">
        <f t="shared" si="59"/>
        <v>1472222509</v>
      </c>
      <c r="L123" s="217">
        <f t="shared" si="59"/>
        <v>1472222509</v>
      </c>
      <c r="M123" s="218">
        <f t="shared" si="38"/>
        <v>0.97909494597147129</v>
      </c>
      <c r="N123" s="217">
        <f t="shared" si="59"/>
        <v>1472222509</v>
      </c>
      <c r="O123" s="218">
        <f t="shared" si="40"/>
        <v>0.97909494597147129</v>
      </c>
      <c r="P123" s="217">
        <f t="shared" si="59"/>
        <v>1196888444</v>
      </c>
      <c r="Q123" s="217">
        <f t="shared" si="59"/>
        <v>275334065</v>
      </c>
      <c r="R123" s="217">
        <f t="shared" si="59"/>
        <v>0</v>
      </c>
      <c r="S123" s="217">
        <f t="shared" si="59"/>
        <v>31434021</v>
      </c>
      <c r="T123" s="217">
        <f t="shared" si="59"/>
        <v>0</v>
      </c>
      <c r="U123" s="209">
        <f t="shared" si="50"/>
        <v>0</v>
      </c>
    </row>
    <row r="124" spans="1:21" s="215" customFormat="1" ht="31.05" customHeight="1" x14ac:dyDescent="0.5">
      <c r="A124" s="206"/>
      <c r="B124" s="216" t="s">
        <v>342</v>
      </c>
      <c r="C124" s="216" t="s">
        <v>462</v>
      </c>
      <c r="D124" s="217">
        <f>+SUM(D125:D126)</f>
        <v>0</v>
      </c>
      <c r="E124" s="217">
        <f t="shared" ref="E124:T124" si="60">+SUM(E125:E126)</f>
        <v>0</v>
      </c>
      <c r="F124" s="217">
        <f t="shared" si="60"/>
        <v>0</v>
      </c>
      <c r="G124" s="217">
        <f t="shared" si="60"/>
        <v>0</v>
      </c>
      <c r="H124" s="217">
        <f t="shared" si="60"/>
        <v>744324845</v>
      </c>
      <c r="I124" s="217">
        <f t="shared" si="60"/>
        <v>744324845</v>
      </c>
      <c r="J124" s="217">
        <f t="shared" si="60"/>
        <v>744324845</v>
      </c>
      <c r="K124" s="217">
        <f t="shared" si="60"/>
        <v>712890824</v>
      </c>
      <c r="L124" s="217">
        <f t="shared" si="60"/>
        <v>712890824</v>
      </c>
      <c r="M124" s="218">
        <f t="shared" si="38"/>
        <v>0.95776841091472631</v>
      </c>
      <c r="N124" s="217">
        <f t="shared" si="60"/>
        <v>712890824</v>
      </c>
      <c r="O124" s="218">
        <f t="shared" si="40"/>
        <v>0.95776841091472631</v>
      </c>
      <c r="P124" s="217">
        <f t="shared" si="60"/>
        <v>598919622</v>
      </c>
      <c r="Q124" s="217">
        <f t="shared" si="60"/>
        <v>113971202</v>
      </c>
      <c r="R124" s="217">
        <f t="shared" si="60"/>
        <v>0</v>
      </c>
      <c r="S124" s="217">
        <f t="shared" si="60"/>
        <v>31434021</v>
      </c>
      <c r="T124" s="217">
        <f t="shared" si="60"/>
        <v>0</v>
      </c>
      <c r="U124" s="209">
        <f t="shared" si="50"/>
        <v>0</v>
      </c>
    </row>
    <row r="125" spans="1:21" s="210" customFormat="1" ht="31.05" customHeight="1" x14ac:dyDescent="0.5">
      <c r="A125" s="206"/>
      <c r="B125" s="207" t="s">
        <v>447</v>
      </c>
      <c r="C125" s="207" t="s">
        <v>448</v>
      </c>
      <c r="D125" s="123"/>
      <c r="E125" s="123"/>
      <c r="F125" s="123"/>
      <c r="G125" s="123"/>
      <c r="H125" s="123">
        <v>31434021</v>
      </c>
      <c r="I125" s="123">
        <f>+E125-F125-G125+H125</f>
        <v>31434021</v>
      </c>
      <c r="J125" s="123">
        <f>+D125+E125-G125+H125</f>
        <v>31434021</v>
      </c>
      <c r="K125" s="123">
        <f t="shared" si="36"/>
        <v>0</v>
      </c>
      <c r="L125" s="123">
        <f t="shared" si="37"/>
        <v>0</v>
      </c>
      <c r="M125" s="208">
        <f t="shared" si="38"/>
        <v>0</v>
      </c>
      <c r="N125" s="123">
        <f t="shared" si="39"/>
        <v>0</v>
      </c>
      <c r="O125" s="208">
        <f t="shared" si="40"/>
        <v>0</v>
      </c>
      <c r="P125" s="123"/>
      <c r="Q125" s="123"/>
      <c r="R125" s="123"/>
      <c r="S125" s="123">
        <v>31434021</v>
      </c>
      <c r="T125" s="123"/>
      <c r="U125" s="209">
        <f t="shared" si="50"/>
        <v>0</v>
      </c>
    </row>
    <row r="126" spans="1:21" s="210" customFormat="1" ht="31.05" customHeight="1" x14ac:dyDescent="0.5">
      <c r="A126" s="206"/>
      <c r="B126" s="207" t="s">
        <v>343</v>
      </c>
      <c r="C126" s="207" t="s">
        <v>285</v>
      </c>
      <c r="D126" s="123"/>
      <c r="E126" s="123"/>
      <c r="F126" s="123"/>
      <c r="G126" s="123"/>
      <c r="H126" s="123">
        <v>712890824</v>
      </c>
      <c r="I126" s="123">
        <f>+E126-F126-G126+H126</f>
        <v>712890824</v>
      </c>
      <c r="J126" s="123">
        <f>+D126+E126-G126+H126</f>
        <v>712890824</v>
      </c>
      <c r="K126" s="123">
        <f t="shared" si="36"/>
        <v>712890824</v>
      </c>
      <c r="L126" s="123">
        <f t="shared" si="37"/>
        <v>712890824</v>
      </c>
      <c r="M126" s="208">
        <f t="shared" si="38"/>
        <v>1</v>
      </c>
      <c r="N126" s="123">
        <f t="shared" si="39"/>
        <v>712890824</v>
      </c>
      <c r="O126" s="208">
        <f t="shared" si="40"/>
        <v>1</v>
      </c>
      <c r="P126" s="123">
        <v>598919622</v>
      </c>
      <c r="Q126" s="123">
        <v>113971202</v>
      </c>
      <c r="R126" s="123"/>
      <c r="S126" s="123"/>
      <c r="T126" s="123"/>
      <c r="U126" s="209">
        <f t="shared" si="50"/>
        <v>0</v>
      </c>
    </row>
    <row r="127" spans="1:21" s="215" customFormat="1" ht="31.05" customHeight="1" x14ac:dyDescent="0.5">
      <c r="A127" s="206"/>
      <c r="B127" s="216" t="s">
        <v>344</v>
      </c>
      <c r="C127" s="216" t="s">
        <v>463</v>
      </c>
      <c r="D127" s="217">
        <f>+D128</f>
        <v>0</v>
      </c>
      <c r="E127" s="217">
        <f t="shared" ref="E127:T127" si="61">+E128</f>
        <v>0</v>
      </c>
      <c r="F127" s="217">
        <f t="shared" si="61"/>
        <v>0</v>
      </c>
      <c r="G127" s="217">
        <f t="shared" si="61"/>
        <v>0</v>
      </c>
      <c r="H127" s="217">
        <f t="shared" si="61"/>
        <v>759331685</v>
      </c>
      <c r="I127" s="217">
        <f t="shared" si="61"/>
        <v>759331685</v>
      </c>
      <c r="J127" s="217">
        <f t="shared" si="61"/>
        <v>759331685</v>
      </c>
      <c r="K127" s="217">
        <f t="shared" si="61"/>
        <v>759331685</v>
      </c>
      <c r="L127" s="217">
        <f t="shared" si="61"/>
        <v>759331685</v>
      </c>
      <c r="M127" s="218">
        <f t="shared" si="38"/>
        <v>1</v>
      </c>
      <c r="N127" s="217">
        <f t="shared" si="61"/>
        <v>759331685</v>
      </c>
      <c r="O127" s="218">
        <f t="shared" si="40"/>
        <v>1</v>
      </c>
      <c r="P127" s="217">
        <f t="shared" si="61"/>
        <v>597968822</v>
      </c>
      <c r="Q127" s="217">
        <f t="shared" si="61"/>
        <v>161362863</v>
      </c>
      <c r="R127" s="217">
        <f t="shared" si="61"/>
        <v>0</v>
      </c>
      <c r="S127" s="217">
        <f t="shared" si="61"/>
        <v>0</v>
      </c>
      <c r="T127" s="217">
        <f t="shared" si="61"/>
        <v>0</v>
      </c>
      <c r="U127" s="209">
        <f t="shared" si="50"/>
        <v>0</v>
      </c>
    </row>
    <row r="128" spans="1:21" s="210" customFormat="1" ht="31.05" customHeight="1" x14ac:dyDescent="0.5">
      <c r="A128" s="206"/>
      <c r="B128" s="207" t="s">
        <v>345</v>
      </c>
      <c r="C128" s="207" t="s">
        <v>346</v>
      </c>
      <c r="D128" s="123"/>
      <c r="E128" s="123"/>
      <c r="F128" s="123"/>
      <c r="G128" s="123"/>
      <c r="H128" s="123">
        <v>759331685</v>
      </c>
      <c r="I128" s="123">
        <f>+E128-F128-G128+H128</f>
        <v>759331685</v>
      </c>
      <c r="J128" s="123">
        <f>+D128+E128-G128+H128</f>
        <v>759331685</v>
      </c>
      <c r="K128" s="123">
        <f t="shared" si="36"/>
        <v>759331685</v>
      </c>
      <c r="L128" s="123">
        <f t="shared" si="37"/>
        <v>759331685</v>
      </c>
      <c r="M128" s="208">
        <f t="shared" si="38"/>
        <v>1</v>
      </c>
      <c r="N128" s="123">
        <f t="shared" si="39"/>
        <v>759331685</v>
      </c>
      <c r="O128" s="208">
        <f t="shared" si="40"/>
        <v>1</v>
      </c>
      <c r="P128" s="123">
        <v>597968822</v>
      </c>
      <c r="Q128" s="123">
        <v>161362863</v>
      </c>
      <c r="R128" s="123"/>
      <c r="S128" s="123"/>
      <c r="T128" s="123"/>
      <c r="U128" s="209">
        <f t="shared" si="50"/>
        <v>0</v>
      </c>
    </row>
    <row r="129" spans="1:21" s="215" customFormat="1" ht="31.05" customHeight="1" x14ac:dyDescent="0.5">
      <c r="A129" s="206"/>
      <c r="B129" s="216" t="s">
        <v>347</v>
      </c>
      <c r="C129" s="216" t="s">
        <v>348</v>
      </c>
      <c r="D129" s="217">
        <f>+D130</f>
        <v>21606090533</v>
      </c>
      <c r="E129" s="217">
        <f t="shared" ref="E129:T129" si="62">+E130</f>
        <v>11000000000</v>
      </c>
      <c r="F129" s="217">
        <f t="shared" si="62"/>
        <v>0</v>
      </c>
      <c r="G129" s="217">
        <f t="shared" si="62"/>
        <v>3017823705</v>
      </c>
      <c r="H129" s="217">
        <f t="shared" si="62"/>
        <v>514167175</v>
      </c>
      <c r="I129" s="217">
        <f t="shared" si="62"/>
        <v>8496343470</v>
      </c>
      <c r="J129" s="217">
        <f t="shared" si="62"/>
        <v>30102434003</v>
      </c>
      <c r="K129" s="217">
        <f t="shared" si="62"/>
        <v>27795366520</v>
      </c>
      <c r="L129" s="217">
        <f t="shared" si="62"/>
        <v>27795366520</v>
      </c>
      <c r="M129" s="218">
        <f t="shared" si="38"/>
        <v>0.92335943722125335</v>
      </c>
      <c r="N129" s="217">
        <f t="shared" si="62"/>
        <v>27795366520</v>
      </c>
      <c r="O129" s="218">
        <f t="shared" si="40"/>
        <v>0.92335943722125335</v>
      </c>
      <c r="P129" s="217">
        <f t="shared" si="62"/>
        <v>19344441452</v>
      </c>
      <c r="Q129" s="217">
        <f t="shared" si="62"/>
        <v>8450925068</v>
      </c>
      <c r="R129" s="217">
        <f t="shared" si="62"/>
        <v>0</v>
      </c>
      <c r="S129" s="217">
        <f t="shared" si="62"/>
        <v>2307067483</v>
      </c>
      <c r="T129" s="217">
        <f t="shared" si="62"/>
        <v>0</v>
      </c>
      <c r="U129" s="209">
        <f t="shared" si="50"/>
        <v>0</v>
      </c>
    </row>
    <row r="130" spans="1:21" s="215" customFormat="1" ht="31.05" customHeight="1" x14ac:dyDescent="0.5">
      <c r="A130" s="206"/>
      <c r="B130" s="216" t="s">
        <v>349</v>
      </c>
      <c r="C130" s="216" t="s">
        <v>20</v>
      </c>
      <c r="D130" s="217">
        <f>+D131+D133</f>
        <v>21606090533</v>
      </c>
      <c r="E130" s="217">
        <f t="shared" ref="E130:T130" si="63">+E131+E133</f>
        <v>11000000000</v>
      </c>
      <c r="F130" s="217">
        <f t="shared" si="63"/>
        <v>0</v>
      </c>
      <c r="G130" s="217">
        <f t="shared" si="63"/>
        <v>3017823705</v>
      </c>
      <c r="H130" s="217">
        <f t="shared" si="63"/>
        <v>514167175</v>
      </c>
      <c r="I130" s="217">
        <f t="shared" si="63"/>
        <v>8496343470</v>
      </c>
      <c r="J130" s="217">
        <f t="shared" si="63"/>
        <v>30102434003</v>
      </c>
      <c r="K130" s="217">
        <f t="shared" si="63"/>
        <v>27795366520</v>
      </c>
      <c r="L130" s="217">
        <f t="shared" si="63"/>
        <v>27795366520</v>
      </c>
      <c r="M130" s="218">
        <f t="shared" si="38"/>
        <v>0.92335943722125335</v>
      </c>
      <c r="N130" s="217">
        <f t="shared" si="63"/>
        <v>27795366520</v>
      </c>
      <c r="O130" s="218">
        <f t="shared" si="40"/>
        <v>0.92335943722125335</v>
      </c>
      <c r="P130" s="217">
        <f t="shared" si="63"/>
        <v>19344441452</v>
      </c>
      <c r="Q130" s="217">
        <f t="shared" si="63"/>
        <v>8450925068</v>
      </c>
      <c r="R130" s="217">
        <f t="shared" si="63"/>
        <v>0</v>
      </c>
      <c r="S130" s="217">
        <f t="shared" si="63"/>
        <v>2307067483</v>
      </c>
      <c r="T130" s="217">
        <f t="shared" si="63"/>
        <v>0</v>
      </c>
      <c r="U130" s="209">
        <f t="shared" si="50"/>
        <v>0</v>
      </c>
    </row>
    <row r="131" spans="1:21" s="215" customFormat="1" ht="31.05" customHeight="1" x14ac:dyDescent="0.5">
      <c r="A131" s="206"/>
      <c r="B131" s="216" t="s">
        <v>350</v>
      </c>
      <c r="C131" s="216" t="s">
        <v>274</v>
      </c>
      <c r="D131" s="217">
        <f>+D132</f>
        <v>78500000</v>
      </c>
      <c r="E131" s="217">
        <f t="shared" ref="E131:T131" si="64">+E132</f>
        <v>0</v>
      </c>
      <c r="F131" s="217">
        <f t="shared" si="64"/>
        <v>0</v>
      </c>
      <c r="G131" s="217">
        <f t="shared" si="64"/>
        <v>0</v>
      </c>
      <c r="H131" s="217">
        <f t="shared" si="64"/>
        <v>40787873</v>
      </c>
      <c r="I131" s="217">
        <f t="shared" si="64"/>
        <v>40787873</v>
      </c>
      <c r="J131" s="217">
        <f t="shared" si="64"/>
        <v>119287873</v>
      </c>
      <c r="K131" s="217">
        <f t="shared" si="64"/>
        <v>78487991</v>
      </c>
      <c r="L131" s="217">
        <f t="shared" si="64"/>
        <v>78487991</v>
      </c>
      <c r="M131" s="218">
        <f t="shared" si="38"/>
        <v>0.65797125077416718</v>
      </c>
      <c r="N131" s="217">
        <f t="shared" si="64"/>
        <v>78487991</v>
      </c>
      <c r="O131" s="218">
        <f t="shared" si="40"/>
        <v>0.65797125077416718</v>
      </c>
      <c r="P131" s="217">
        <f t="shared" si="64"/>
        <v>42715761</v>
      </c>
      <c r="Q131" s="217">
        <f t="shared" si="64"/>
        <v>35772230</v>
      </c>
      <c r="R131" s="217">
        <f t="shared" si="64"/>
        <v>0</v>
      </c>
      <c r="S131" s="217">
        <f t="shared" si="64"/>
        <v>40799882</v>
      </c>
      <c r="T131" s="217">
        <f t="shared" si="64"/>
        <v>0</v>
      </c>
      <c r="U131" s="209">
        <f t="shared" si="50"/>
        <v>0</v>
      </c>
    </row>
    <row r="132" spans="1:21" s="210" customFormat="1" ht="31.05" customHeight="1" x14ac:dyDescent="0.5">
      <c r="A132" s="206"/>
      <c r="B132" s="207" t="s">
        <v>351</v>
      </c>
      <c r="C132" s="207" t="s">
        <v>286</v>
      </c>
      <c r="D132" s="123">
        <v>78500000</v>
      </c>
      <c r="E132" s="123"/>
      <c r="F132" s="123"/>
      <c r="G132" s="123"/>
      <c r="H132" s="123">
        <v>40787873</v>
      </c>
      <c r="I132" s="123">
        <f>+E132-F132-G132+H132</f>
        <v>40787873</v>
      </c>
      <c r="J132" s="123">
        <f>+D132+E132-G132+H132</f>
        <v>119287873</v>
      </c>
      <c r="K132" s="123">
        <f t="shared" si="36"/>
        <v>78487991</v>
      </c>
      <c r="L132" s="123">
        <f t="shared" si="37"/>
        <v>78487991</v>
      </c>
      <c r="M132" s="208">
        <f t="shared" si="38"/>
        <v>0.65797125077416718</v>
      </c>
      <c r="N132" s="123">
        <f t="shared" si="39"/>
        <v>78487991</v>
      </c>
      <c r="O132" s="208">
        <f t="shared" si="40"/>
        <v>0.65797125077416718</v>
      </c>
      <c r="P132" s="123">
        <v>42715761</v>
      </c>
      <c r="Q132" s="123">
        <v>35772230</v>
      </c>
      <c r="R132" s="123"/>
      <c r="S132" s="123">
        <v>40799882</v>
      </c>
      <c r="T132" s="123"/>
      <c r="U132" s="209">
        <f t="shared" si="50"/>
        <v>0</v>
      </c>
    </row>
    <row r="133" spans="1:21" s="215" customFormat="1" ht="31.05" customHeight="1" x14ac:dyDescent="0.5">
      <c r="A133" s="206"/>
      <c r="B133" s="216" t="s">
        <v>352</v>
      </c>
      <c r="C133" s="216" t="s">
        <v>317</v>
      </c>
      <c r="D133" s="217">
        <f>+SUM(D134:D143)</f>
        <v>21527590533</v>
      </c>
      <c r="E133" s="217">
        <f t="shared" ref="E133:T133" si="65">+SUM(E134:E143)</f>
        <v>11000000000</v>
      </c>
      <c r="F133" s="217">
        <f t="shared" si="65"/>
        <v>0</v>
      </c>
      <c r="G133" s="217">
        <f t="shared" si="65"/>
        <v>3017823705</v>
      </c>
      <c r="H133" s="217">
        <f t="shared" si="65"/>
        <v>473379302</v>
      </c>
      <c r="I133" s="217">
        <f t="shared" si="65"/>
        <v>8455555597</v>
      </c>
      <c r="J133" s="217">
        <f t="shared" si="65"/>
        <v>29983146130</v>
      </c>
      <c r="K133" s="217">
        <f t="shared" si="65"/>
        <v>27716878529</v>
      </c>
      <c r="L133" s="217">
        <f t="shared" si="65"/>
        <v>27716878529</v>
      </c>
      <c r="M133" s="218">
        <f t="shared" si="38"/>
        <v>0.92441528346711899</v>
      </c>
      <c r="N133" s="217">
        <f t="shared" si="65"/>
        <v>27716878529</v>
      </c>
      <c r="O133" s="218">
        <f t="shared" si="40"/>
        <v>0.92441528346711899</v>
      </c>
      <c r="P133" s="217">
        <f t="shared" si="65"/>
        <v>19301725691</v>
      </c>
      <c r="Q133" s="217">
        <f t="shared" si="65"/>
        <v>8415152838</v>
      </c>
      <c r="R133" s="217">
        <f t="shared" si="65"/>
        <v>0</v>
      </c>
      <c r="S133" s="217">
        <f t="shared" si="65"/>
        <v>2266267601</v>
      </c>
      <c r="T133" s="217">
        <f t="shared" si="65"/>
        <v>0</v>
      </c>
      <c r="U133" s="209">
        <f t="shared" si="50"/>
        <v>0</v>
      </c>
    </row>
    <row r="134" spans="1:21" s="210" customFormat="1" ht="31.05" customHeight="1" x14ac:dyDescent="0.5">
      <c r="A134" s="206"/>
      <c r="B134" s="207" t="s">
        <v>353</v>
      </c>
      <c r="C134" s="207" t="s">
        <v>441</v>
      </c>
      <c r="D134" s="123">
        <v>16885753333</v>
      </c>
      <c r="E134" s="123">
        <v>10000000000</v>
      </c>
      <c r="F134" s="123"/>
      <c r="G134" s="123">
        <v>800000000</v>
      </c>
      <c r="H134" s="123"/>
      <c r="I134" s="123">
        <f t="shared" ref="I134:I143" si="66">+E134-F134-G134+H134</f>
        <v>9200000000</v>
      </c>
      <c r="J134" s="123">
        <f t="shared" ref="J134:J143" si="67">+D134+E134-G134+H134</f>
        <v>26085753333</v>
      </c>
      <c r="K134" s="123">
        <f t="shared" si="36"/>
        <v>24752942638</v>
      </c>
      <c r="L134" s="123">
        <f t="shared" si="37"/>
        <v>24752942638</v>
      </c>
      <c r="M134" s="208">
        <f t="shared" si="38"/>
        <v>0.94890656681500096</v>
      </c>
      <c r="N134" s="123">
        <f t="shared" si="39"/>
        <v>24752942638</v>
      </c>
      <c r="O134" s="208">
        <f t="shared" si="40"/>
        <v>0.94890656681500096</v>
      </c>
      <c r="P134" s="123">
        <v>16814408178</v>
      </c>
      <c r="Q134" s="123">
        <v>7938534460</v>
      </c>
      <c r="R134" s="123"/>
      <c r="S134" s="123">
        <v>1332810695</v>
      </c>
      <c r="T134" s="123"/>
      <c r="U134" s="209">
        <f t="shared" si="50"/>
        <v>0</v>
      </c>
    </row>
    <row r="135" spans="1:21" s="210" customFormat="1" ht="31.05" customHeight="1" x14ac:dyDescent="0.5">
      <c r="A135" s="206"/>
      <c r="B135" s="207" t="s">
        <v>354</v>
      </c>
      <c r="C135" s="207" t="s">
        <v>442</v>
      </c>
      <c r="D135" s="123">
        <v>735130667</v>
      </c>
      <c r="E135" s="123"/>
      <c r="F135" s="123"/>
      <c r="G135" s="123">
        <v>30000000</v>
      </c>
      <c r="H135" s="123">
        <v>110000000</v>
      </c>
      <c r="I135" s="123">
        <f t="shared" si="66"/>
        <v>80000000</v>
      </c>
      <c r="J135" s="123">
        <f t="shared" si="67"/>
        <v>815130667</v>
      </c>
      <c r="K135" s="123">
        <f t="shared" si="36"/>
        <v>788116886</v>
      </c>
      <c r="L135" s="123">
        <f t="shared" si="37"/>
        <v>788116886</v>
      </c>
      <c r="M135" s="208">
        <f t="shared" si="38"/>
        <v>0.9668595697676039</v>
      </c>
      <c r="N135" s="123">
        <f t="shared" si="39"/>
        <v>788116886</v>
      </c>
      <c r="O135" s="208">
        <f t="shared" si="40"/>
        <v>0.9668595697676039</v>
      </c>
      <c r="P135" s="123">
        <v>653769828</v>
      </c>
      <c r="Q135" s="123">
        <v>134347058</v>
      </c>
      <c r="R135" s="123"/>
      <c r="S135" s="123">
        <v>27013781</v>
      </c>
      <c r="T135" s="123"/>
      <c r="U135" s="209">
        <f t="shared" si="50"/>
        <v>0</v>
      </c>
    </row>
    <row r="136" spans="1:21" s="210" customFormat="1" ht="31.05" customHeight="1" x14ac:dyDescent="0.5">
      <c r="A136" s="206"/>
      <c r="B136" s="207" t="s">
        <v>355</v>
      </c>
      <c r="C136" s="207" t="s">
        <v>443</v>
      </c>
      <c r="D136" s="123">
        <v>1049724520</v>
      </c>
      <c r="E136" s="123"/>
      <c r="F136" s="123"/>
      <c r="G136" s="123">
        <v>311503860</v>
      </c>
      <c r="H136" s="123"/>
      <c r="I136" s="123">
        <f t="shared" si="66"/>
        <v>-311503860</v>
      </c>
      <c r="J136" s="123">
        <f t="shared" si="67"/>
        <v>738220660</v>
      </c>
      <c r="K136" s="123">
        <f t="shared" si="36"/>
        <v>718778483</v>
      </c>
      <c r="L136" s="123">
        <f t="shared" si="37"/>
        <v>718778483</v>
      </c>
      <c r="M136" s="208">
        <f t="shared" si="38"/>
        <v>0.97366346127457337</v>
      </c>
      <c r="N136" s="123">
        <f t="shared" si="39"/>
        <v>718778483</v>
      </c>
      <c r="O136" s="208">
        <f t="shared" si="40"/>
        <v>0.97366346127457337</v>
      </c>
      <c r="P136" s="123">
        <v>651692454</v>
      </c>
      <c r="Q136" s="123">
        <v>67086029</v>
      </c>
      <c r="R136" s="123"/>
      <c r="S136" s="123">
        <v>19442177</v>
      </c>
      <c r="T136" s="123"/>
      <c r="U136" s="209">
        <f t="shared" si="50"/>
        <v>0</v>
      </c>
    </row>
    <row r="137" spans="1:21" s="210" customFormat="1" ht="31.05" customHeight="1" x14ac:dyDescent="0.5">
      <c r="A137" s="206"/>
      <c r="B137" s="207" t="s">
        <v>356</v>
      </c>
      <c r="C137" s="207" t="s">
        <v>444</v>
      </c>
      <c r="D137" s="123">
        <v>162417620</v>
      </c>
      <c r="E137" s="123"/>
      <c r="F137" s="123"/>
      <c r="G137" s="123">
        <v>90000000</v>
      </c>
      <c r="H137" s="123"/>
      <c r="I137" s="123">
        <f t="shared" si="66"/>
        <v>-90000000</v>
      </c>
      <c r="J137" s="123">
        <f t="shared" si="67"/>
        <v>72417620</v>
      </c>
      <c r="K137" s="123">
        <f t="shared" si="36"/>
        <v>51104000</v>
      </c>
      <c r="L137" s="123">
        <f t="shared" si="37"/>
        <v>51104000</v>
      </c>
      <c r="M137" s="208">
        <f t="shared" si="38"/>
        <v>0.70568461101041435</v>
      </c>
      <c r="N137" s="123">
        <f t="shared" si="39"/>
        <v>51104000</v>
      </c>
      <c r="O137" s="208">
        <f t="shared" si="40"/>
        <v>0.70568461101041435</v>
      </c>
      <c r="P137" s="123">
        <v>14464000</v>
      </c>
      <c r="Q137" s="123">
        <v>36640000</v>
      </c>
      <c r="R137" s="123"/>
      <c r="S137" s="123">
        <v>21313620</v>
      </c>
      <c r="T137" s="123"/>
      <c r="U137" s="209">
        <f t="shared" ref="U137:U154" si="68">+J137-K137-S137</f>
        <v>0</v>
      </c>
    </row>
    <row r="138" spans="1:21" s="210" customFormat="1" ht="31.05" customHeight="1" x14ac:dyDescent="0.5">
      <c r="A138" s="206"/>
      <c r="B138" s="207" t="s">
        <v>357</v>
      </c>
      <c r="C138" s="207" t="s">
        <v>479</v>
      </c>
      <c r="D138" s="123">
        <v>696000000</v>
      </c>
      <c r="E138" s="123">
        <v>800000000</v>
      </c>
      <c r="F138" s="123"/>
      <c r="G138" s="123">
        <v>478048065</v>
      </c>
      <c r="H138" s="123"/>
      <c r="I138" s="123">
        <f t="shared" si="66"/>
        <v>321951935</v>
      </c>
      <c r="J138" s="123">
        <f t="shared" si="67"/>
        <v>1017951935</v>
      </c>
      <c r="K138" s="123">
        <f t="shared" ref="K138:K154" si="69">+L138</f>
        <v>459724573</v>
      </c>
      <c r="L138" s="123">
        <f t="shared" ref="L138:L154" si="70">+N138</f>
        <v>459724573</v>
      </c>
      <c r="M138" s="208">
        <f t="shared" ref="M138:M154" si="71">+L138/J138</f>
        <v>0.4516171709030643</v>
      </c>
      <c r="N138" s="123">
        <f t="shared" ref="N138:N154" si="72">+P138+Q138</f>
        <v>459724573</v>
      </c>
      <c r="O138" s="208">
        <f t="shared" ref="O138:O154" si="73">+N138/J138</f>
        <v>0.4516171709030643</v>
      </c>
      <c r="P138" s="123">
        <v>459724573</v>
      </c>
      <c r="Q138" s="123"/>
      <c r="R138" s="123"/>
      <c r="S138" s="123">
        <v>558227362</v>
      </c>
      <c r="T138" s="123"/>
      <c r="U138" s="209">
        <f t="shared" si="68"/>
        <v>0</v>
      </c>
    </row>
    <row r="139" spans="1:21" s="210" customFormat="1" ht="31.05" customHeight="1" x14ac:dyDescent="0.5">
      <c r="A139" s="206"/>
      <c r="B139" s="207" t="s">
        <v>358</v>
      </c>
      <c r="C139" s="207" t="s">
        <v>480</v>
      </c>
      <c r="D139" s="123">
        <v>119724064</v>
      </c>
      <c r="E139" s="123"/>
      <c r="F139" s="123"/>
      <c r="G139" s="123"/>
      <c r="H139" s="123">
        <v>8712635</v>
      </c>
      <c r="I139" s="123">
        <f t="shared" si="66"/>
        <v>8712635</v>
      </c>
      <c r="J139" s="123">
        <f t="shared" si="67"/>
        <v>128436699</v>
      </c>
      <c r="K139" s="123">
        <f t="shared" si="69"/>
        <v>121579833</v>
      </c>
      <c r="L139" s="123">
        <f t="shared" si="70"/>
        <v>121579833</v>
      </c>
      <c r="M139" s="208">
        <f t="shared" si="71"/>
        <v>0.94661287581051889</v>
      </c>
      <c r="N139" s="123">
        <f t="shared" si="72"/>
        <v>121579833</v>
      </c>
      <c r="O139" s="208">
        <f t="shared" si="73"/>
        <v>0.94661287581051889</v>
      </c>
      <c r="P139" s="123">
        <v>97849836</v>
      </c>
      <c r="Q139" s="123">
        <v>23729997</v>
      </c>
      <c r="R139" s="123"/>
      <c r="S139" s="123">
        <v>6856866</v>
      </c>
      <c r="T139" s="123"/>
      <c r="U139" s="209">
        <f t="shared" si="68"/>
        <v>0</v>
      </c>
    </row>
    <row r="140" spans="1:21" s="210" customFormat="1" ht="31.05" customHeight="1" x14ac:dyDescent="0.5">
      <c r="A140" s="206"/>
      <c r="B140" s="207" t="s">
        <v>359</v>
      </c>
      <c r="C140" s="207" t="s">
        <v>481</v>
      </c>
      <c r="D140" s="123">
        <v>200000000</v>
      </c>
      <c r="E140" s="123">
        <v>200000000</v>
      </c>
      <c r="F140" s="123"/>
      <c r="G140" s="123"/>
      <c r="H140" s="123"/>
      <c r="I140" s="123">
        <f t="shared" si="66"/>
        <v>200000000</v>
      </c>
      <c r="J140" s="123">
        <f t="shared" si="67"/>
        <v>400000000</v>
      </c>
      <c r="K140" s="123">
        <f t="shared" si="69"/>
        <v>208239754</v>
      </c>
      <c r="L140" s="123">
        <f t="shared" si="70"/>
        <v>208239754</v>
      </c>
      <c r="M140" s="208">
        <f t="shared" si="71"/>
        <v>0.52059938500000003</v>
      </c>
      <c r="N140" s="123">
        <f t="shared" si="72"/>
        <v>208239754</v>
      </c>
      <c r="O140" s="208">
        <f t="shared" si="73"/>
        <v>0.52059938500000003</v>
      </c>
      <c r="P140" s="123">
        <v>30586860</v>
      </c>
      <c r="Q140" s="123">
        <v>177652894</v>
      </c>
      <c r="R140" s="123"/>
      <c r="S140" s="123">
        <v>191760246</v>
      </c>
      <c r="T140" s="123"/>
      <c r="U140" s="209">
        <f t="shared" si="68"/>
        <v>0</v>
      </c>
    </row>
    <row r="141" spans="1:21" s="210" customFormat="1" ht="31.05" customHeight="1" x14ac:dyDescent="0.5">
      <c r="A141" s="206"/>
      <c r="B141" s="207" t="s">
        <v>360</v>
      </c>
      <c r="C141" s="207" t="s">
        <v>482</v>
      </c>
      <c r="D141" s="123">
        <v>61506596</v>
      </c>
      <c r="E141" s="123"/>
      <c r="F141" s="123"/>
      <c r="G141" s="123"/>
      <c r="H141" s="123"/>
      <c r="I141" s="123">
        <f t="shared" si="66"/>
        <v>0</v>
      </c>
      <c r="J141" s="123">
        <f t="shared" si="67"/>
        <v>61506596</v>
      </c>
      <c r="K141" s="123">
        <f t="shared" si="69"/>
        <v>16056000</v>
      </c>
      <c r="L141" s="123">
        <f t="shared" si="70"/>
        <v>16056000</v>
      </c>
      <c r="M141" s="208">
        <f t="shared" si="71"/>
        <v>0.26104517310631203</v>
      </c>
      <c r="N141" s="123">
        <f t="shared" si="72"/>
        <v>16056000</v>
      </c>
      <c r="O141" s="208">
        <f t="shared" si="73"/>
        <v>0.26104517310631203</v>
      </c>
      <c r="P141" s="123">
        <v>16056000</v>
      </c>
      <c r="Q141" s="123"/>
      <c r="R141" s="123"/>
      <c r="S141" s="123">
        <v>45450596</v>
      </c>
      <c r="T141" s="123"/>
      <c r="U141" s="209">
        <f t="shared" si="68"/>
        <v>0</v>
      </c>
    </row>
    <row r="142" spans="1:21" s="210" customFormat="1" ht="31.05" customHeight="1" x14ac:dyDescent="0.5">
      <c r="A142" s="206"/>
      <c r="B142" s="207" t="s">
        <v>455</v>
      </c>
      <c r="C142" s="207" t="s">
        <v>472</v>
      </c>
      <c r="D142" s="123">
        <v>373333333</v>
      </c>
      <c r="E142" s="123"/>
      <c r="F142" s="123"/>
      <c r="G142" s="123">
        <v>100000000</v>
      </c>
      <c r="H142" s="123">
        <v>354666667</v>
      </c>
      <c r="I142" s="123">
        <f t="shared" si="66"/>
        <v>254666667</v>
      </c>
      <c r="J142" s="123">
        <f t="shared" si="67"/>
        <v>628000000</v>
      </c>
      <c r="K142" s="123">
        <f t="shared" si="69"/>
        <v>591353732</v>
      </c>
      <c r="L142" s="123">
        <f t="shared" si="70"/>
        <v>591353732</v>
      </c>
      <c r="M142" s="208">
        <f t="shared" si="71"/>
        <v>0.94164607006369427</v>
      </c>
      <c r="N142" s="123">
        <f t="shared" si="72"/>
        <v>591353732</v>
      </c>
      <c r="O142" s="208">
        <f t="shared" si="73"/>
        <v>0.94164607006369427</v>
      </c>
      <c r="P142" s="123">
        <v>554191332</v>
      </c>
      <c r="Q142" s="123">
        <v>37162400</v>
      </c>
      <c r="R142" s="123"/>
      <c r="S142" s="123">
        <v>36646268</v>
      </c>
      <c r="T142" s="123"/>
      <c r="U142" s="209">
        <f t="shared" si="68"/>
        <v>0</v>
      </c>
    </row>
    <row r="143" spans="1:21" s="210" customFormat="1" ht="31.05" customHeight="1" x14ac:dyDescent="0.5">
      <c r="A143" s="206"/>
      <c r="B143" s="207" t="s">
        <v>456</v>
      </c>
      <c r="C143" s="207" t="s">
        <v>483</v>
      </c>
      <c r="D143" s="123">
        <v>1244000400</v>
      </c>
      <c r="E143" s="123"/>
      <c r="F143" s="123"/>
      <c r="G143" s="123">
        <v>1208271780</v>
      </c>
      <c r="H143" s="123"/>
      <c r="I143" s="123">
        <f t="shared" si="66"/>
        <v>-1208271780</v>
      </c>
      <c r="J143" s="123">
        <f t="shared" si="67"/>
        <v>35728620</v>
      </c>
      <c r="K143" s="123">
        <f t="shared" si="69"/>
        <v>8982630</v>
      </c>
      <c r="L143" s="123">
        <f t="shared" si="70"/>
        <v>8982630</v>
      </c>
      <c r="M143" s="208">
        <f t="shared" si="71"/>
        <v>0.25141273298548894</v>
      </c>
      <c r="N143" s="123">
        <f t="shared" si="72"/>
        <v>8982630</v>
      </c>
      <c r="O143" s="208">
        <f t="shared" si="73"/>
        <v>0.25141273298548894</v>
      </c>
      <c r="P143" s="123">
        <v>8982630</v>
      </c>
      <c r="Q143" s="123"/>
      <c r="R143" s="123"/>
      <c r="S143" s="123">
        <v>26745990</v>
      </c>
      <c r="T143" s="123"/>
      <c r="U143" s="209">
        <f t="shared" si="68"/>
        <v>0</v>
      </c>
    </row>
    <row r="144" spans="1:21" ht="31.05" customHeight="1" x14ac:dyDescent="0.5">
      <c r="A144" s="119"/>
      <c r="B144" s="22" t="s">
        <v>361</v>
      </c>
      <c r="C144" s="22" t="s">
        <v>437</v>
      </c>
      <c r="D144" s="23">
        <f>+D145</f>
        <v>45809948403</v>
      </c>
      <c r="E144" s="23">
        <f t="shared" ref="E144:T144" si="74">+E145</f>
        <v>9800000000</v>
      </c>
      <c r="F144" s="23">
        <f t="shared" si="74"/>
        <v>0</v>
      </c>
      <c r="G144" s="23">
        <f t="shared" si="74"/>
        <v>3597315519</v>
      </c>
      <c r="H144" s="23">
        <f t="shared" si="74"/>
        <v>2597315519</v>
      </c>
      <c r="I144" s="23">
        <f t="shared" si="74"/>
        <v>8800000000</v>
      </c>
      <c r="J144" s="23">
        <f t="shared" si="74"/>
        <v>54609948403</v>
      </c>
      <c r="K144" s="23">
        <f t="shared" si="74"/>
        <v>49690502414</v>
      </c>
      <c r="L144" s="23">
        <f t="shared" si="74"/>
        <v>49690502414</v>
      </c>
      <c r="M144" s="24">
        <f t="shared" si="71"/>
        <v>0.9099166702613154</v>
      </c>
      <c r="N144" s="23">
        <f t="shared" si="74"/>
        <v>49690502414</v>
      </c>
      <c r="O144" s="24">
        <f t="shared" si="73"/>
        <v>0.9099166702613154</v>
      </c>
      <c r="P144" s="23">
        <f t="shared" si="74"/>
        <v>24392411850</v>
      </c>
      <c r="Q144" s="23">
        <f t="shared" si="74"/>
        <v>25298090564</v>
      </c>
      <c r="R144" s="23">
        <f t="shared" si="74"/>
        <v>0</v>
      </c>
      <c r="S144" s="23">
        <f t="shared" si="74"/>
        <v>4919445989</v>
      </c>
      <c r="T144" s="23">
        <f t="shared" si="74"/>
        <v>0</v>
      </c>
      <c r="U144" s="145">
        <f t="shared" si="68"/>
        <v>0</v>
      </c>
    </row>
    <row r="145" spans="1:21" s="25" customFormat="1" ht="31.05" customHeight="1" x14ac:dyDescent="0.5">
      <c r="A145" s="119"/>
      <c r="B145" s="26" t="s">
        <v>362</v>
      </c>
      <c r="C145" s="26" t="s">
        <v>282</v>
      </c>
      <c r="D145" s="89">
        <f>+D146+D152</f>
        <v>45809948403</v>
      </c>
      <c r="E145" s="89">
        <f t="shared" ref="E145:T145" si="75">+E146+E152</f>
        <v>9800000000</v>
      </c>
      <c r="F145" s="89">
        <f t="shared" si="75"/>
        <v>0</v>
      </c>
      <c r="G145" s="89">
        <f t="shared" si="75"/>
        <v>3597315519</v>
      </c>
      <c r="H145" s="89">
        <f t="shared" si="75"/>
        <v>2597315519</v>
      </c>
      <c r="I145" s="89">
        <f t="shared" si="75"/>
        <v>8800000000</v>
      </c>
      <c r="J145" s="89">
        <f t="shared" si="75"/>
        <v>54609948403</v>
      </c>
      <c r="K145" s="89">
        <f t="shared" si="75"/>
        <v>49690502414</v>
      </c>
      <c r="L145" s="89">
        <f t="shared" si="75"/>
        <v>49690502414</v>
      </c>
      <c r="M145" s="27">
        <f t="shared" si="71"/>
        <v>0.9099166702613154</v>
      </c>
      <c r="N145" s="89">
        <f t="shared" si="75"/>
        <v>49690502414</v>
      </c>
      <c r="O145" s="27">
        <f t="shared" si="73"/>
        <v>0.9099166702613154</v>
      </c>
      <c r="P145" s="89">
        <f t="shared" si="75"/>
        <v>24392411850</v>
      </c>
      <c r="Q145" s="89">
        <f t="shared" si="75"/>
        <v>25298090564</v>
      </c>
      <c r="R145" s="89">
        <f t="shared" si="75"/>
        <v>0</v>
      </c>
      <c r="S145" s="89">
        <f t="shared" si="75"/>
        <v>4919445989</v>
      </c>
      <c r="T145" s="89">
        <f t="shared" si="75"/>
        <v>0</v>
      </c>
      <c r="U145" s="145">
        <f t="shared" si="68"/>
        <v>0</v>
      </c>
    </row>
    <row r="146" spans="1:21" s="25" customFormat="1" ht="31.05" customHeight="1" x14ac:dyDescent="0.5">
      <c r="A146" s="119"/>
      <c r="B146" s="28" t="s">
        <v>363</v>
      </c>
      <c r="C146" s="28" t="s">
        <v>18</v>
      </c>
      <c r="D146" s="90">
        <f>+D147+D150</f>
        <v>45057681736</v>
      </c>
      <c r="E146" s="90">
        <f t="shared" ref="E146:T146" si="76">+E147+E150</f>
        <v>9800000000</v>
      </c>
      <c r="F146" s="90">
        <f t="shared" si="76"/>
        <v>0</v>
      </c>
      <c r="G146" s="90">
        <f t="shared" si="76"/>
        <v>3001332275</v>
      </c>
      <c r="H146" s="90">
        <f t="shared" si="76"/>
        <v>2187315519</v>
      </c>
      <c r="I146" s="90">
        <f t="shared" si="76"/>
        <v>8985983244</v>
      </c>
      <c r="J146" s="90">
        <f t="shared" si="76"/>
        <v>54043664980</v>
      </c>
      <c r="K146" s="90">
        <f t="shared" si="76"/>
        <v>49125360986</v>
      </c>
      <c r="L146" s="90">
        <f t="shared" si="76"/>
        <v>49125360986</v>
      </c>
      <c r="M146" s="29">
        <f t="shared" si="71"/>
        <v>0.90899388492952649</v>
      </c>
      <c r="N146" s="90">
        <f t="shared" si="76"/>
        <v>49125360986</v>
      </c>
      <c r="O146" s="29">
        <f t="shared" si="73"/>
        <v>0.90899388492952649</v>
      </c>
      <c r="P146" s="90">
        <f t="shared" si="76"/>
        <v>24060495182</v>
      </c>
      <c r="Q146" s="90">
        <f t="shared" si="76"/>
        <v>25064865804</v>
      </c>
      <c r="R146" s="90">
        <f t="shared" si="76"/>
        <v>0</v>
      </c>
      <c r="S146" s="90">
        <f t="shared" si="76"/>
        <v>4918303994</v>
      </c>
      <c r="T146" s="90">
        <f t="shared" si="76"/>
        <v>0</v>
      </c>
      <c r="U146" s="145">
        <f t="shared" si="68"/>
        <v>0</v>
      </c>
    </row>
    <row r="147" spans="1:21" s="25" customFormat="1" ht="31.05" customHeight="1" x14ac:dyDescent="0.5">
      <c r="A147" s="119"/>
      <c r="B147" s="28" t="s">
        <v>364</v>
      </c>
      <c r="C147" s="28" t="s">
        <v>464</v>
      </c>
      <c r="D147" s="90">
        <f>+SUM(D148:D149)</f>
        <v>4253767632</v>
      </c>
      <c r="E147" s="90">
        <f t="shared" ref="E147:T147" si="77">+SUM(E148:E149)</f>
        <v>3300000000</v>
      </c>
      <c r="F147" s="90">
        <f t="shared" si="77"/>
        <v>0</v>
      </c>
      <c r="G147" s="90">
        <f t="shared" si="77"/>
        <v>513549429</v>
      </c>
      <c r="H147" s="90">
        <f t="shared" si="77"/>
        <v>1987315519</v>
      </c>
      <c r="I147" s="90">
        <f t="shared" si="77"/>
        <v>4773766090</v>
      </c>
      <c r="J147" s="90">
        <f t="shared" si="77"/>
        <v>9027533722</v>
      </c>
      <c r="K147" s="90">
        <f t="shared" si="77"/>
        <v>8382480403</v>
      </c>
      <c r="L147" s="90">
        <f t="shared" si="77"/>
        <v>8382480403</v>
      </c>
      <c r="M147" s="29">
        <f t="shared" si="71"/>
        <v>0.92854600837125512</v>
      </c>
      <c r="N147" s="90">
        <f t="shared" si="77"/>
        <v>8382480403</v>
      </c>
      <c r="O147" s="29">
        <f t="shared" si="73"/>
        <v>0.92854600837125512</v>
      </c>
      <c r="P147" s="90">
        <f t="shared" si="77"/>
        <v>4370060357</v>
      </c>
      <c r="Q147" s="90">
        <f t="shared" si="77"/>
        <v>4012420046</v>
      </c>
      <c r="R147" s="90">
        <f t="shared" si="77"/>
        <v>0</v>
      </c>
      <c r="S147" s="90">
        <f t="shared" si="77"/>
        <v>645053319</v>
      </c>
      <c r="T147" s="90">
        <f t="shared" si="77"/>
        <v>0</v>
      </c>
      <c r="U147" s="145">
        <f t="shared" si="68"/>
        <v>0</v>
      </c>
    </row>
    <row r="148" spans="1:21" ht="31.05" customHeight="1" x14ac:dyDescent="0.5">
      <c r="A148" s="119"/>
      <c r="B148" s="30" t="s">
        <v>365</v>
      </c>
      <c r="C148" s="30" t="s">
        <v>35</v>
      </c>
      <c r="D148" s="31">
        <v>3497327189</v>
      </c>
      <c r="E148" s="31">
        <v>3000000000</v>
      </c>
      <c r="F148" s="31"/>
      <c r="G148" s="31">
        <v>133570109</v>
      </c>
      <c r="H148" s="31">
        <v>1987315519</v>
      </c>
      <c r="I148" s="31">
        <f>+E148-F148-G148+H148</f>
        <v>4853745410</v>
      </c>
      <c r="J148" s="31">
        <f>+D148+E148-G148+H148</f>
        <v>8351072599</v>
      </c>
      <c r="K148" s="31">
        <f t="shared" si="69"/>
        <v>7706019280</v>
      </c>
      <c r="L148" s="31">
        <f t="shared" si="70"/>
        <v>7706019280</v>
      </c>
      <c r="M148" s="32">
        <f t="shared" si="71"/>
        <v>0.92275802762423098</v>
      </c>
      <c r="N148" s="31">
        <f t="shared" si="72"/>
        <v>7706019280</v>
      </c>
      <c r="O148" s="32">
        <f t="shared" si="73"/>
        <v>0.92275802762423098</v>
      </c>
      <c r="P148" s="31">
        <v>4040314142</v>
      </c>
      <c r="Q148" s="31">
        <v>3665705138</v>
      </c>
      <c r="R148" s="31"/>
      <c r="S148" s="31">
        <v>645053319</v>
      </c>
      <c r="T148" s="31"/>
      <c r="U148" s="145">
        <f t="shared" si="68"/>
        <v>0</v>
      </c>
    </row>
    <row r="149" spans="1:21" ht="31.05" customHeight="1" x14ac:dyDescent="0.5">
      <c r="A149" s="119"/>
      <c r="B149" s="30" t="s">
        <v>425</v>
      </c>
      <c r="C149" s="30" t="s">
        <v>426</v>
      </c>
      <c r="D149" s="31">
        <v>756440443</v>
      </c>
      <c r="E149" s="31">
        <v>300000000</v>
      </c>
      <c r="F149" s="31"/>
      <c r="G149" s="31">
        <v>379979320</v>
      </c>
      <c r="H149" s="31"/>
      <c r="I149" s="31">
        <f>+E149-F149-G149+H149</f>
        <v>-79979320</v>
      </c>
      <c r="J149" s="31">
        <f>+D149+E149-G149+H149</f>
        <v>676461123</v>
      </c>
      <c r="K149" s="31">
        <f t="shared" si="69"/>
        <v>676461123</v>
      </c>
      <c r="L149" s="31">
        <f t="shared" si="70"/>
        <v>676461123</v>
      </c>
      <c r="M149" s="32">
        <f t="shared" si="71"/>
        <v>1</v>
      </c>
      <c r="N149" s="31">
        <f t="shared" si="72"/>
        <v>676461123</v>
      </c>
      <c r="O149" s="32">
        <f t="shared" si="73"/>
        <v>1</v>
      </c>
      <c r="P149" s="31">
        <v>329746215</v>
      </c>
      <c r="Q149" s="31">
        <v>346714908</v>
      </c>
      <c r="R149" s="31"/>
      <c r="S149" s="31"/>
      <c r="T149" s="31"/>
      <c r="U149" s="145">
        <f t="shared" si="68"/>
        <v>0</v>
      </c>
    </row>
    <row r="150" spans="1:21" s="25" customFormat="1" ht="31.05" customHeight="1" x14ac:dyDescent="0.5">
      <c r="A150" s="148"/>
      <c r="B150" s="28" t="s">
        <v>465</v>
      </c>
      <c r="C150" s="28" t="s">
        <v>466</v>
      </c>
      <c r="D150" s="90">
        <f>+D151</f>
        <v>40803914104</v>
      </c>
      <c r="E150" s="90">
        <f t="shared" ref="E150:T150" si="78">+E151</f>
        <v>6500000000</v>
      </c>
      <c r="F150" s="90">
        <f t="shared" si="78"/>
        <v>0</v>
      </c>
      <c r="G150" s="90">
        <f t="shared" si="78"/>
        <v>2487782846</v>
      </c>
      <c r="H150" s="90">
        <f t="shared" si="78"/>
        <v>200000000</v>
      </c>
      <c r="I150" s="90">
        <f t="shared" si="78"/>
        <v>4212217154</v>
      </c>
      <c r="J150" s="90">
        <f t="shared" si="78"/>
        <v>45016131258</v>
      </c>
      <c r="K150" s="90">
        <f t="shared" si="78"/>
        <v>40742880583</v>
      </c>
      <c r="L150" s="90">
        <f t="shared" si="78"/>
        <v>40742880583</v>
      </c>
      <c r="M150" s="29">
        <f t="shared" si="71"/>
        <v>0.90507290263330697</v>
      </c>
      <c r="N150" s="90">
        <f t="shared" si="78"/>
        <v>40742880583</v>
      </c>
      <c r="O150" s="29">
        <f t="shared" si="73"/>
        <v>0.90507290263330697</v>
      </c>
      <c r="P150" s="90">
        <f t="shared" si="78"/>
        <v>19690434825</v>
      </c>
      <c r="Q150" s="90">
        <f t="shared" si="78"/>
        <v>21052445758</v>
      </c>
      <c r="R150" s="90">
        <f t="shared" si="78"/>
        <v>0</v>
      </c>
      <c r="S150" s="90">
        <f t="shared" si="78"/>
        <v>4273250675</v>
      </c>
      <c r="T150" s="90">
        <f t="shared" si="78"/>
        <v>0</v>
      </c>
      <c r="U150" s="145">
        <f t="shared" si="68"/>
        <v>0</v>
      </c>
    </row>
    <row r="151" spans="1:21" ht="31.05" customHeight="1" x14ac:dyDescent="0.5">
      <c r="A151" s="119"/>
      <c r="B151" s="30" t="s">
        <v>457</v>
      </c>
      <c r="C151" s="30" t="s">
        <v>36</v>
      </c>
      <c r="D151" s="31">
        <v>40803914104</v>
      </c>
      <c r="E151" s="31">
        <v>6500000000</v>
      </c>
      <c r="F151" s="31"/>
      <c r="G151" s="31">
        <v>2487782846</v>
      </c>
      <c r="H151" s="31">
        <v>200000000</v>
      </c>
      <c r="I151" s="31">
        <f>+E151-F151-G151+H151</f>
        <v>4212217154</v>
      </c>
      <c r="J151" s="31">
        <f>+D151+E151-G151+H151</f>
        <v>45016131258</v>
      </c>
      <c r="K151" s="31">
        <f t="shared" si="69"/>
        <v>40742880583</v>
      </c>
      <c r="L151" s="31">
        <f t="shared" si="70"/>
        <v>40742880583</v>
      </c>
      <c r="M151" s="32">
        <f t="shared" si="71"/>
        <v>0.90507290263330697</v>
      </c>
      <c r="N151" s="31">
        <f t="shared" si="72"/>
        <v>40742880583</v>
      </c>
      <c r="O151" s="32">
        <f t="shared" si="73"/>
        <v>0.90507290263330697</v>
      </c>
      <c r="P151" s="31">
        <v>19690434825</v>
      </c>
      <c r="Q151" s="31">
        <v>21052445758</v>
      </c>
      <c r="R151" s="31"/>
      <c r="S151" s="31">
        <v>4273250675</v>
      </c>
      <c r="T151" s="31"/>
      <c r="U151" s="145">
        <f t="shared" si="68"/>
        <v>0</v>
      </c>
    </row>
    <row r="152" spans="1:21" s="25" customFormat="1" ht="31.05" customHeight="1" x14ac:dyDescent="0.5">
      <c r="A152" s="119"/>
      <c r="B152" s="28" t="s">
        <v>366</v>
      </c>
      <c r="C152" s="28" t="s">
        <v>20</v>
      </c>
      <c r="D152" s="90">
        <f>+D153</f>
        <v>752266667</v>
      </c>
      <c r="E152" s="90">
        <f t="shared" ref="E152:T153" si="79">+E153</f>
        <v>0</v>
      </c>
      <c r="F152" s="90">
        <f t="shared" si="79"/>
        <v>0</v>
      </c>
      <c r="G152" s="90">
        <f t="shared" si="79"/>
        <v>595983244</v>
      </c>
      <c r="H152" s="90">
        <f t="shared" si="79"/>
        <v>410000000</v>
      </c>
      <c r="I152" s="90">
        <f t="shared" si="79"/>
        <v>-185983244</v>
      </c>
      <c r="J152" s="90">
        <f t="shared" si="79"/>
        <v>566283423</v>
      </c>
      <c r="K152" s="90">
        <f t="shared" si="79"/>
        <v>565141428</v>
      </c>
      <c r="L152" s="90">
        <f t="shared" si="79"/>
        <v>565141428</v>
      </c>
      <c r="M152" s="29">
        <f t="shared" si="71"/>
        <v>0.9979833508211311</v>
      </c>
      <c r="N152" s="90">
        <f t="shared" si="79"/>
        <v>565141428</v>
      </c>
      <c r="O152" s="29">
        <f t="shared" si="73"/>
        <v>0.9979833508211311</v>
      </c>
      <c r="P152" s="90">
        <f t="shared" si="79"/>
        <v>331916668</v>
      </c>
      <c r="Q152" s="90">
        <f t="shared" si="79"/>
        <v>233224760</v>
      </c>
      <c r="R152" s="90">
        <f t="shared" si="79"/>
        <v>0</v>
      </c>
      <c r="S152" s="90">
        <f t="shared" si="79"/>
        <v>1141995</v>
      </c>
      <c r="T152" s="90">
        <f t="shared" si="79"/>
        <v>0</v>
      </c>
      <c r="U152" s="145">
        <f t="shared" si="68"/>
        <v>0</v>
      </c>
    </row>
    <row r="153" spans="1:21" s="25" customFormat="1" ht="31.05" customHeight="1" x14ac:dyDescent="0.5">
      <c r="A153" s="119"/>
      <c r="B153" s="28" t="s">
        <v>367</v>
      </c>
      <c r="C153" s="28" t="s">
        <v>317</v>
      </c>
      <c r="D153" s="90">
        <f>+D154</f>
        <v>752266667</v>
      </c>
      <c r="E153" s="90">
        <f t="shared" si="79"/>
        <v>0</v>
      </c>
      <c r="F153" s="90">
        <f t="shared" si="79"/>
        <v>0</v>
      </c>
      <c r="G153" s="90">
        <f t="shared" si="79"/>
        <v>595983244</v>
      </c>
      <c r="H153" s="90">
        <f t="shared" si="79"/>
        <v>410000000</v>
      </c>
      <c r="I153" s="90">
        <f t="shared" si="79"/>
        <v>-185983244</v>
      </c>
      <c r="J153" s="90">
        <f t="shared" si="79"/>
        <v>566283423</v>
      </c>
      <c r="K153" s="90">
        <f t="shared" si="79"/>
        <v>565141428</v>
      </c>
      <c r="L153" s="90">
        <f t="shared" si="79"/>
        <v>565141428</v>
      </c>
      <c r="M153" s="29">
        <f t="shared" si="71"/>
        <v>0.9979833508211311</v>
      </c>
      <c r="N153" s="90">
        <f t="shared" si="79"/>
        <v>565141428</v>
      </c>
      <c r="O153" s="29">
        <f t="shared" si="73"/>
        <v>0.9979833508211311</v>
      </c>
      <c r="P153" s="90">
        <f t="shared" si="79"/>
        <v>331916668</v>
      </c>
      <c r="Q153" s="90">
        <f t="shared" si="79"/>
        <v>233224760</v>
      </c>
      <c r="R153" s="90">
        <f t="shared" si="79"/>
        <v>0</v>
      </c>
      <c r="S153" s="90">
        <f t="shared" si="79"/>
        <v>1141995</v>
      </c>
      <c r="T153" s="90">
        <f t="shared" si="79"/>
        <v>0</v>
      </c>
      <c r="U153" s="145">
        <f t="shared" si="68"/>
        <v>0</v>
      </c>
    </row>
    <row r="154" spans="1:21" ht="31.05" customHeight="1" x14ac:dyDescent="0.5">
      <c r="A154" s="119"/>
      <c r="B154" s="30" t="s">
        <v>368</v>
      </c>
      <c r="C154" s="30" t="s">
        <v>283</v>
      </c>
      <c r="D154" s="31">
        <v>752266667</v>
      </c>
      <c r="E154" s="31"/>
      <c r="F154" s="31"/>
      <c r="G154" s="31">
        <v>595983244</v>
      </c>
      <c r="H154" s="31">
        <v>410000000</v>
      </c>
      <c r="I154" s="31">
        <f>+E154-F154-G154+H154</f>
        <v>-185983244</v>
      </c>
      <c r="J154" s="31">
        <f>+D154+E154-G154+H154</f>
        <v>566283423</v>
      </c>
      <c r="K154" s="31">
        <f t="shared" si="69"/>
        <v>565141428</v>
      </c>
      <c r="L154" s="31">
        <f t="shared" si="70"/>
        <v>565141428</v>
      </c>
      <c r="M154" s="32">
        <f t="shared" si="71"/>
        <v>0.9979833508211311</v>
      </c>
      <c r="N154" s="31">
        <f t="shared" si="72"/>
        <v>565141428</v>
      </c>
      <c r="O154" s="32">
        <f t="shared" si="73"/>
        <v>0.9979833508211311</v>
      </c>
      <c r="P154" s="31">
        <v>331916668</v>
      </c>
      <c r="Q154" s="31">
        <v>233224760</v>
      </c>
      <c r="R154" s="31"/>
      <c r="S154" s="31">
        <v>1141995</v>
      </c>
      <c r="T154" s="31"/>
      <c r="U154" s="145">
        <f t="shared" si="68"/>
        <v>0</v>
      </c>
    </row>
  </sheetData>
  <mergeCells count="15">
    <mergeCell ref="Q7:Q8"/>
    <mergeCell ref="L8:M8"/>
    <mergeCell ref="N8:O8"/>
    <mergeCell ref="B3:T3"/>
    <mergeCell ref="B4:T4"/>
    <mergeCell ref="B5:T5"/>
    <mergeCell ref="B7:B8"/>
    <mergeCell ref="C7:C8"/>
    <mergeCell ref="D7:D8"/>
    <mergeCell ref="E7:I7"/>
    <mergeCell ref="J7:J8"/>
    <mergeCell ref="R7:T7"/>
    <mergeCell ref="K7:K8"/>
    <mergeCell ref="L7:O7"/>
    <mergeCell ref="P7:P8"/>
  </mergeCells>
  <pageMargins left="0.7" right="0.7" top="0.75" bottom="0.75" header="0.3" footer="0.3"/>
  <pageSetup orientation="portrait" r:id="rId1"/>
  <ignoredErrors>
    <ignoredError sqref="J115 J22:J23 J113 J26 J28:J34 J37:J39 J41:J56 J61:J62 J65:J66 J68:J70 J72:J81 J83:J86 J90:J92 J95 J98 J101 J104:J107 J109:J110 J118 J125:J126 J128 J132 J134:J143 J148:J149 J151 J154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7"/>
  <sheetViews>
    <sheetView workbookViewId="0">
      <pane ySplit="1" topLeftCell="A2" activePane="bottomLeft" state="frozen"/>
      <selection pane="bottomLeft" activeCell="I1" sqref="I1:I1048576"/>
    </sheetView>
  </sheetViews>
  <sheetFormatPr baseColWidth="10" defaultColWidth="10.77734375" defaultRowHeight="15.6" x14ac:dyDescent="0.3"/>
  <cols>
    <col min="1" max="1" width="2.77734375" style="3" customWidth="1"/>
    <col min="2" max="2" width="44.77734375" style="6" customWidth="1"/>
    <col min="3" max="3" width="14.77734375" style="8" bestFit="1" customWidth="1"/>
    <col min="4" max="4" width="14.6640625" style="3" bestFit="1" customWidth="1"/>
    <col min="5" max="5" width="0.21875" style="129" hidden="1" customWidth="1"/>
    <col min="6" max="6" width="14.6640625" style="105" customWidth="1"/>
    <col min="7" max="7" width="8.6640625" style="106" customWidth="1"/>
    <col min="8" max="8" width="0.77734375" style="45" customWidth="1"/>
    <col min="9" max="16384" width="10.77734375" style="3"/>
  </cols>
  <sheetData>
    <row r="1" spans="2:11" ht="35.549999999999997" customHeight="1" x14ac:dyDescent="0.3">
      <c r="B1" s="140"/>
      <c r="C1" s="139" t="s">
        <v>526</v>
      </c>
      <c r="D1" s="144" t="s">
        <v>527</v>
      </c>
      <c r="E1" s="141"/>
      <c r="F1" s="201" t="s">
        <v>430</v>
      </c>
      <c r="G1" s="202"/>
    </row>
    <row r="2" spans="2:11" x14ac:dyDescent="0.3">
      <c r="B2" s="2"/>
    </row>
    <row r="3" spans="2:11" x14ac:dyDescent="0.3">
      <c r="B3" s="6" t="s">
        <v>431</v>
      </c>
      <c r="C3" s="6">
        <v>2023</v>
      </c>
      <c r="D3" s="6">
        <v>2022</v>
      </c>
      <c r="F3" s="130"/>
    </row>
    <row r="4" spans="2:11" x14ac:dyDescent="0.3">
      <c r="B4" s="4" t="s">
        <v>243</v>
      </c>
      <c r="C4" s="9">
        <f>+'Ing-Diciembre'!L11</f>
        <v>420624070334.48999</v>
      </c>
      <c r="D4" s="9">
        <v>430538352906.72003</v>
      </c>
      <c r="F4" s="108">
        <f>+C4-D4</f>
        <v>-9914282572.2300415</v>
      </c>
      <c r="G4" s="106">
        <f>+F4/D4</f>
        <v>-2.302764087170199E-2</v>
      </c>
      <c r="H4" s="99"/>
      <c r="I4" s="100"/>
      <c r="J4" s="100"/>
      <c r="K4" s="100"/>
    </row>
    <row r="5" spans="2:11" ht="16.2" thickBot="1" x14ac:dyDescent="0.35">
      <c r="B5" s="4" t="s">
        <v>244</v>
      </c>
      <c r="C5" s="9">
        <f>+'Gtos-Diciembre'!L9</f>
        <v>471984823662</v>
      </c>
      <c r="D5" s="9">
        <v>423577832951</v>
      </c>
      <c r="F5" s="108">
        <f>+C5-D5</f>
        <v>48406990711</v>
      </c>
      <c r="G5" s="106">
        <f>+F5/D5</f>
        <v>0.11428121810283633</v>
      </c>
      <c r="H5" s="99"/>
      <c r="I5" s="100"/>
      <c r="J5" s="100"/>
      <c r="K5" s="100"/>
    </row>
    <row r="6" spans="2:11" x14ac:dyDescent="0.3">
      <c r="B6" s="4" t="s">
        <v>245</v>
      </c>
      <c r="C6" s="5">
        <f>+C4/C5</f>
        <v>0.89118134577078967</v>
      </c>
      <c r="D6" s="5">
        <f t="shared" ref="D6:E6" si="0">+D4/D5</f>
        <v>1.0164326822941305</v>
      </c>
      <c r="E6" s="5" t="e">
        <f t="shared" si="0"/>
        <v>#DIV/0!</v>
      </c>
      <c r="F6" s="5">
        <f t="shared" ref="F6" si="1">+F4/F5</f>
        <v>-0.20481096689981021</v>
      </c>
      <c r="I6" s="100"/>
      <c r="J6" s="100"/>
      <c r="K6" s="100"/>
    </row>
    <row r="7" spans="2:11" x14ac:dyDescent="0.3">
      <c r="H7" s="99"/>
      <c r="I7" s="100"/>
      <c r="J7" s="100"/>
      <c r="K7" s="100"/>
    </row>
    <row r="8" spans="2:11" x14ac:dyDescent="0.3">
      <c r="B8" s="6" t="s">
        <v>475</v>
      </c>
      <c r="C8" s="10">
        <f>+C4-C5</f>
        <v>-51360753327.51001</v>
      </c>
      <c r="D8" s="10">
        <f t="shared" ref="D8:F8" si="2">+D4-D5</f>
        <v>6960519955.7200317</v>
      </c>
      <c r="E8" s="10">
        <f t="shared" si="2"/>
        <v>0</v>
      </c>
      <c r="F8" s="10">
        <f t="shared" si="2"/>
        <v>-58321273283.230042</v>
      </c>
      <c r="H8" s="98"/>
      <c r="I8" s="100"/>
      <c r="J8" s="100"/>
      <c r="K8" s="100"/>
    </row>
    <row r="9" spans="2:11" x14ac:dyDescent="0.3">
      <c r="C9" s="9"/>
      <c r="G9" s="109"/>
      <c r="H9" s="46"/>
    </row>
    <row r="10" spans="2:11" x14ac:dyDescent="0.3">
      <c r="F10" s="108"/>
      <c r="G10" s="109"/>
      <c r="H10" s="46"/>
    </row>
    <row r="11" spans="2:11" x14ac:dyDescent="0.3">
      <c r="F11" s="108"/>
      <c r="G11" s="109"/>
      <c r="H11" s="46"/>
    </row>
    <row r="12" spans="2:11" x14ac:dyDescent="0.3">
      <c r="B12" s="6" t="s">
        <v>431</v>
      </c>
      <c r="C12" s="6">
        <v>2023</v>
      </c>
      <c r="D12" s="6">
        <v>2022</v>
      </c>
      <c r="F12" s="107"/>
    </row>
    <row r="13" spans="2:11" x14ac:dyDescent="0.3">
      <c r="B13" s="4" t="s">
        <v>476</v>
      </c>
      <c r="C13" s="9">
        <f>+'Ing-Diciembre'!O11</f>
        <v>473968885341.48999</v>
      </c>
      <c r="D13" s="9">
        <v>471074231832.72009</v>
      </c>
      <c r="F13" s="108">
        <f>+C13-D13</f>
        <v>2894653508.7698975</v>
      </c>
      <c r="G13" s="106">
        <f>+F13/D13</f>
        <v>6.144792716655743E-3</v>
      </c>
      <c r="H13" s="99"/>
      <c r="I13" s="100"/>
      <c r="J13" s="100"/>
      <c r="K13" s="100"/>
    </row>
    <row r="14" spans="2:11" ht="16.2" thickBot="1" x14ac:dyDescent="0.35">
      <c r="B14" s="4" t="s">
        <v>477</v>
      </c>
      <c r="C14" s="9">
        <f>+'Gtos-Diciembre'!L9</f>
        <v>471984823662</v>
      </c>
      <c r="D14" s="9">
        <v>423577832951</v>
      </c>
      <c r="F14" s="108">
        <f>+C14-D14</f>
        <v>48406990711</v>
      </c>
      <c r="G14" s="106">
        <f>+F14/D14</f>
        <v>0.11428121810283633</v>
      </c>
      <c r="H14" s="99"/>
      <c r="I14" s="100"/>
      <c r="J14" s="100"/>
      <c r="K14" s="100"/>
    </row>
    <row r="15" spans="2:11" ht="16.8" x14ac:dyDescent="0.3">
      <c r="B15" s="4" t="s">
        <v>478</v>
      </c>
      <c r="C15" s="5">
        <f>+C13/C14</f>
        <v>1.0042036556686214</v>
      </c>
      <c r="D15" s="5">
        <f t="shared" ref="D15:F15" si="3">+D13/D14</f>
        <v>1.1121314553946795</v>
      </c>
      <c r="E15" s="5" t="e">
        <f t="shared" si="3"/>
        <v>#DIV/0!</v>
      </c>
      <c r="F15" s="5">
        <f t="shared" si="3"/>
        <v>5.9798253645875092E-2</v>
      </c>
      <c r="G15" s="109"/>
      <c r="H15" s="98"/>
      <c r="I15" s="100"/>
      <c r="J15" s="100"/>
      <c r="K15" s="100"/>
    </row>
    <row r="16" spans="2:11" x14ac:dyDescent="0.3">
      <c r="G16" s="109"/>
      <c r="H16" s="98"/>
      <c r="I16" s="100"/>
      <c r="J16" s="100"/>
      <c r="K16" s="100"/>
    </row>
    <row r="17" spans="2:11" x14ac:dyDescent="0.3">
      <c r="C17" s="10">
        <f>+C13-C14</f>
        <v>1984061679.4899902</v>
      </c>
      <c r="D17" s="10">
        <f t="shared" ref="D17:F17" si="4">+D13-D14</f>
        <v>47496398881.720093</v>
      </c>
      <c r="E17" s="10">
        <f t="shared" si="4"/>
        <v>0</v>
      </c>
      <c r="F17" s="10">
        <f t="shared" si="4"/>
        <v>-45512337202.230103</v>
      </c>
    </row>
    <row r="21" spans="2:11" x14ac:dyDescent="0.3">
      <c r="C21" s="6">
        <v>2023</v>
      </c>
      <c r="D21" s="6">
        <v>2022</v>
      </c>
    </row>
    <row r="22" spans="2:11" x14ac:dyDescent="0.3">
      <c r="B22" s="7" t="s">
        <v>528</v>
      </c>
      <c r="C22" s="9">
        <f>+'Ing-Diciembre'!L11</f>
        <v>420624070334.48999</v>
      </c>
      <c r="D22" s="46">
        <v>430538352906.72003</v>
      </c>
      <c r="F22" s="108">
        <f>+C22-D22</f>
        <v>-9914282572.2300415</v>
      </c>
      <c r="G22" s="106">
        <f>+F22/D22</f>
        <v>-2.302764087170199E-2</v>
      </c>
      <c r="H22" s="46"/>
    </row>
    <row r="23" spans="2:11" x14ac:dyDescent="0.3">
      <c r="B23" s="7" t="s">
        <v>529</v>
      </c>
      <c r="C23" s="9">
        <f>+'Gtos-Diciembre'!P9</f>
        <v>388861378050</v>
      </c>
      <c r="D23" s="46">
        <v>383772847589</v>
      </c>
      <c r="F23" s="108">
        <f>+C23-D23</f>
        <v>5088530461</v>
      </c>
      <c r="G23" s="106">
        <f t="shared" ref="G23:G24" si="5">+F23/D23</f>
        <v>1.3259224806986714E-2</v>
      </c>
      <c r="H23" s="46"/>
    </row>
    <row r="24" spans="2:11" ht="16.2" thickBot="1" x14ac:dyDescent="0.35">
      <c r="B24" s="8" t="s">
        <v>530</v>
      </c>
      <c r="C24" s="9">
        <f>+C22-C23</f>
        <v>31762692284.48999</v>
      </c>
      <c r="D24" s="9">
        <f t="shared" ref="D24:F24" si="6">+D22-D23</f>
        <v>46765505317.720032</v>
      </c>
      <c r="E24" s="9">
        <f t="shared" si="6"/>
        <v>0</v>
      </c>
      <c r="F24" s="9">
        <f t="shared" si="6"/>
        <v>-15002813033.230042</v>
      </c>
      <c r="G24" s="106">
        <f t="shared" si="5"/>
        <v>-0.32080938570646189</v>
      </c>
      <c r="H24" s="46"/>
    </row>
    <row r="25" spans="2:11" x14ac:dyDescent="0.3">
      <c r="B25" s="8" t="s">
        <v>531</v>
      </c>
      <c r="C25" s="5">
        <f>+C22/C23</f>
        <v>1.0816812727552643</v>
      </c>
      <c r="D25" s="5">
        <f t="shared" ref="D25:F25" si="7">+D22/D23</f>
        <v>1.1218572538717053</v>
      </c>
      <c r="E25" s="5" t="e">
        <f t="shared" si="7"/>
        <v>#DIV/0!</v>
      </c>
      <c r="F25" s="5">
        <f t="shared" si="7"/>
        <v>-1.9483586957405543</v>
      </c>
      <c r="G25" s="109"/>
      <c r="H25" s="46"/>
    </row>
    <row r="26" spans="2:11" x14ac:dyDescent="0.3">
      <c r="G26" s="109"/>
      <c r="H26" s="98"/>
      <c r="I26" s="100"/>
      <c r="J26" s="100"/>
      <c r="K26" s="100"/>
    </row>
    <row r="27" spans="2:11" x14ac:dyDescent="0.3">
      <c r="F27" s="9"/>
    </row>
  </sheetData>
  <mergeCells count="1">
    <mergeCell ref="F1:G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9"/>
  <sheetViews>
    <sheetView workbookViewId="0">
      <selection activeCell="D13" sqref="D13"/>
    </sheetView>
  </sheetViews>
  <sheetFormatPr baseColWidth="10" defaultColWidth="10.88671875" defaultRowHeight="13.8" x14ac:dyDescent="0.25"/>
  <cols>
    <col min="1" max="1" width="4.21875" style="1" customWidth="1"/>
    <col min="2" max="2" width="11.109375" style="165" customWidth="1"/>
    <col min="3" max="3" width="16.109375" style="154" customWidth="1"/>
    <col min="4" max="4" width="50" style="1" customWidth="1"/>
    <col min="5" max="5" width="18.44140625" style="154" customWidth="1"/>
    <col min="6" max="7" width="18.109375" style="11" bestFit="1" customWidth="1"/>
    <col min="8" max="8" width="13.6640625" style="1" customWidth="1"/>
    <col min="9" max="16384" width="10.88671875" style="1"/>
  </cols>
  <sheetData>
    <row r="2" spans="2:7" s="151" customFormat="1" ht="16.8" x14ac:dyDescent="0.3">
      <c r="B2" s="151" t="s">
        <v>485</v>
      </c>
      <c r="C2" s="152" t="s">
        <v>486</v>
      </c>
      <c r="D2" s="151" t="s">
        <v>487</v>
      </c>
      <c r="E2" s="152" t="s">
        <v>235</v>
      </c>
      <c r="F2" s="152"/>
      <c r="G2" s="152"/>
    </row>
    <row r="4" spans="2:7" x14ac:dyDescent="0.25">
      <c r="B4" s="203">
        <v>2023</v>
      </c>
      <c r="C4" s="153">
        <v>50000000</v>
      </c>
      <c r="D4" s="1" t="s">
        <v>488</v>
      </c>
      <c r="E4" s="154">
        <v>50000000</v>
      </c>
    </row>
    <row r="5" spans="2:7" x14ac:dyDescent="0.25">
      <c r="B5" s="203"/>
      <c r="C5" s="153">
        <v>25000000</v>
      </c>
      <c r="D5" s="1" t="s">
        <v>488</v>
      </c>
      <c r="E5" s="154">
        <v>25000000</v>
      </c>
    </row>
    <row r="6" spans="2:7" x14ac:dyDescent="0.25">
      <c r="B6" s="203"/>
      <c r="C6" s="153">
        <v>25000000</v>
      </c>
      <c r="D6" s="1" t="s">
        <v>488</v>
      </c>
      <c r="E6" s="154">
        <v>25000000</v>
      </c>
    </row>
    <row r="7" spans="2:7" x14ac:dyDescent="0.25">
      <c r="B7" s="203"/>
      <c r="C7" s="153">
        <v>25000000</v>
      </c>
      <c r="D7" s="1" t="s">
        <v>488</v>
      </c>
      <c r="E7" s="154">
        <v>25000000</v>
      </c>
    </row>
    <row r="8" spans="2:7" x14ac:dyDescent="0.25">
      <c r="B8" s="203"/>
      <c r="C8" s="153">
        <v>217070994</v>
      </c>
      <c r="D8" s="1" t="s">
        <v>488</v>
      </c>
      <c r="E8" s="154">
        <v>217070994</v>
      </c>
    </row>
    <row r="9" spans="2:7" x14ac:dyDescent="0.25">
      <c r="B9" s="203"/>
      <c r="C9" s="153">
        <v>3500000000</v>
      </c>
      <c r="D9" s="1" t="s">
        <v>489</v>
      </c>
      <c r="E9" s="154">
        <v>3500000000</v>
      </c>
    </row>
    <row r="10" spans="2:7" x14ac:dyDescent="0.25">
      <c r="B10" s="203"/>
      <c r="C10" s="153">
        <v>1750000000</v>
      </c>
      <c r="D10" s="1" t="s">
        <v>490</v>
      </c>
      <c r="E10" s="154">
        <v>1750000000</v>
      </c>
    </row>
    <row r="11" spans="2:7" x14ac:dyDescent="0.25">
      <c r="B11" s="203"/>
      <c r="C11" s="153">
        <v>5000000000</v>
      </c>
      <c r="D11" s="1" t="s">
        <v>491</v>
      </c>
      <c r="E11" s="154">
        <v>5000000000</v>
      </c>
    </row>
    <row r="12" spans="2:7" x14ac:dyDescent="0.25">
      <c r="B12" s="203"/>
      <c r="C12" s="153">
        <v>1750000000</v>
      </c>
      <c r="D12" s="1" t="s">
        <v>492</v>
      </c>
      <c r="E12" s="154">
        <v>1750000000</v>
      </c>
    </row>
    <row r="13" spans="2:7" x14ac:dyDescent="0.25">
      <c r="B13" s="203"/>
      <c r="C13" s="153">
        <v>326693092</v>
      </c>
      <c r="D13" s="1" t="s">
        <v>493</v>
      </c>
      <c r="E13" s="154">
        <v>326693092</v>
      </c>
    </row>
    <row r="14" spans="2:7" x14ac:dyDescent="0.25">
      <c r="B14" s="203"/>
      <c r="C14" s="153">
        <v>257863080</v>
      </c>
      <c r="D14" s="155" t="s">
        <v>493</v>
      </c>
      <c r="E14" s="154">
        <v>257863080</v>
      </c>
    </row>
    <row r="15" spans="2:7" x14ac:dyDescent="0.25">
      <c r="B15" s="203"/>
      <c r="C15" s="153">
        <v>173105560</v>
      </c>
      <c r="D15" s="155" t="s">
        <v>493</v>
      </c>
      <c r="E15" s="154">
        <v>173105560</v>
      </c>
    </row>
    <row r="16" spans="2:7" x14ac:dyDescent="0.25">
      <c r="B16" s="203"/>
      <c r="C16" s="156">
        <v>8379155614</v>
      </c>
      <c r="D16" s="155" t="s">
        <v>494</v>
      </c>
      <c r="E16" s="154">
        <v>8379155614</v>
      </c>
    </row>
    <row r="17" spans="2:7" x14ac:dyDescent="0.25">
      <c r="B17" s="203"/>
      <c r="C17" s="157">
        <f>SUM(C4:C16)</f>
        <v>21478888340</v>
      </c>
      <c r="D17" s="158" t="s">
        <v>495</v>
      </c>
      <c r="E17" s="157">
        <f>SUM(E4:E16)</f>
        <v>21478888340</v>
      </c>
      <c r="F17" s="159" t="s">
        <v>506</v>
      </c>
    </row>
    <row r="18" spans="2:7" x14ac:dyDescent="0.25">
      <c r="B18" s="203">
        <v>2022</v>
      </c>
      <c r="C18" s="153">
        <v>3311500682</v>
      </c>
      <c r="D18" s="47" t="s">
        <v>496</v>
      </c>
      <c r="E18" s="153">
        <v>3311500682</v>
      </c>
    </row>
    <row r="19" spans="2:7" x14ac:dyDescent="0.25">
      <c r="B19" s="204"/>
      <c r="C19" s="153">
        <v>9041154927</v>
      </c>
      <c r="D19" s="47" t="s">
        <v>496</v>
      </c>
      <c r="E19" s="153">
        <v>9041154927</v>
      </c>
    </row>
    <row r="20" spans="2:7" x14ac:dyDescent="0.25">
      <c r="B20" s="204"/>
      <c r="C20" s="153">
        <v>250000000</v>
      </c>
      <c r="D20" s="47" t="s">
        <v>497</v>
      </c>
      <c r="E20" s="153">
        <v>250000000</v>
      </c>
    </row>
    <row r="21" spans="2:7" x14ac:dyDescent="0.25">
      <c r="B21" s="204"/>
      <c r="C21" s="153">
        <v>1114494032</v>
      </c>
      <c r="D21" s="47" t="s">
        <v>498</v>
      </c>
      <c r="E21" s="153">
        <v>1114494032</v>
      </c>
    </row>
    <row r="22" spans="2:7" x14ac:dyDescent="0.25">
      <c r="B22" s="204"/>
      <c r="C22" s="153">
        <v>6075180540</v>
      </c>
      <c r="D22" s="47" t="s">
        <v>498</v>
      </c>
      <c r="E22" s="153">
        <v>6075180540</v>
      </c>
      <c r="F22" s="160" t="s">
        <v>499</v>
      </c>
      <c r="G22" s="11">
        <v>1172870773</v>
      </c>
    </row>
    <row r="23" spans="2:7" x14ac:dyDescent="0.25">
      <c r="B23" s="204"/>
      <c r="C23" s="153">
        <v>340000000</v>
      </c>
      <c r="D23" s="47" t="s">
        <v>498</v>
      </c>
      <c r="E23" s="153">
        <v>340000000</v>
      </c>
      <c r="F23" s="160" t="s">
        <v>500</v>
      </c>
      <c r="G23" s="11">
        <v>852309767</v>
      </c>
    </row>
    <row r="24" spans="2:7" x14ac:dyDescent="0.25">
      <c r="B24" s="204"/>
      <c r="C24" s="153">
        <v>340000000</v>
      </c>
      <c r="D24" s="47" t="s">
        <v>498</v>
      </c>
      <c r="E24" s="153">
        <v>340000000</v>
      </c>
      <c r="F24" s="160" t="s">
        <v>501</v>
      </c>
      <c r="G24" s="11">
        <v>1086235081</v>
      </c>
    </row>
    <row r="25" spans="2:7" x14ac:dyDescent="0.25">
      <c r="B25" s="204"/>
      <c r="C25" s="153">
        <v>340000000</v>
      </c>
      <c r="D25" s="47" t="s">
        <v>498</v>
      </c>
      <c r="E25" s="153">
        <v>340000000</v>
      </c>
      <c r="F25" s="160" t="s">
        <v>502</v>
      </c>
      <c r="G25" s="11">
        <v>170000000</v>
      </c>
    </row>
    <row r="26" spans="2:7" x14ac:dyDescent="0.25">
      <c r="B26" s="204"/>
      <c r="C26" s="153">
        <v>6000000000</v>
      </c>
      <c r="D26" s="47" t="s">
        <v>498</v>
      </c>
      <c r="E26" s="153">
        <v>6000000000</v>
      </c>
      <c r="F26" s="160" t="s">
        <v>503</v>
      </c>
      <c r="G26" s="11">
        <v>11750000000</v>
      </c>
    </row>
    <row r="27" spans="2:7" x14ac:dyDescent="0.25">
      <c r="B27" s="204"/>
      <c r="C27" s="153">
        <v>3250000000</v>
      </c>
      <c r="D27" s="47" t="s">
        <v>504</v>
      </c>
      <c r="E27" s="153">
        <v>3250000000</v>
      </c>
    </row>
    <row r="28" spans="2:7" x14ac:dyDescent="0.25">
      <c r="B28" s="204"/>
      <c r="C28" s="153">
        <v>8097487346</v>
      </c>
      <c r="D28" s="47" t="s">
        <v>505</v>
      </c>
      <c r="E28" s="153">
        <v>8097487346</v>
      </c>
    </row>
    <row r="29" spans="2:7" x14ac:dyDescent="0.25">
      <c r="B29" s="204"/>
      <c r="C29" s="161">
        <f ca="1">SUM(C18:C34)</f>
        <v>38228278644</v>
      </c>
      <c r="D29" s="158" t="s">
        <v>495</v>
      </c>
      <c r="E29" s="157">
        <f ca="1">SUM(E18:E34)</f>
        <v>38228278644</v>
      </c>
      <c r="F29" s="159" t="s">
        <v>506</v>
      </c>
    </row>
    <row r="30" spans="2:7" x14ac:dyDescent="0.25">
      <c r="B30" s="203">
        <v>2021</v>
      </c>
      <c r="C30" s="154">
        <f>+E30</f>
        <v>5000000000</v>
      </c>
      <c r="D30" s="1" t="s">
        <v>507</v>
      </c>
      <c r="E30" s="154">
        <v>5000000000</v>
      </c>
    </row>
    <row r="31" spans="2:7" x14ac:dyDescent="0.25">
      <c r="B31" s="205"/>
      <c r="C31" s="154">
        <f>+E31</f>
        <v>2500000000</v>
      </c>
      <c r="D31" s="1" t="s">
        <v>508</v>
      </c>
      <c r="E31" s="154">
        <v>2500000000</v>
      </c>
    </row>
    <row r="32" spans="2:7" x14ac:dyDescent="0.25">
      <c r="B32" s="205"/>
      <c r="C32" s="154">
        <f>+E32</f>
        <v>8500000000</v>
      </c>
      <c r="D32" s="1" t="s">
        <v>509</v>
      </c>
      <c r="E32" s="154">
        <v>8500000000</v>
      </c>
    </row>
    <row r="33" spans="2:6" x14ac:dyDescent="0.25">
      <c r="B33" s="205"/>
      <c r="C33" s="154">
        <v>3000000000</v>
      </c>
      <c r="D33" s="1" t="s">
        <v>510</v>
      </c>
      <c r="E33" s="154">
        <v>3000000000</v>
      </c>
    </row>
    <row r="34" spans="2:6" x14ac:dyDescent="0.25">
      <c r="B34" s="205"/>
      <c r="C34" s="153">
        <v>68461117</v>
      </c>
      <c r="D34" s="47" t="s">
        <v>511</v>
      </c>
      <c r="E34" s="11">
        <v>67141648</v>
      </c>
    </row>
    <row r="35" spans="2:6" x14ac:dyDescent="0.25">
      <c r="B35" s="205"/>
      <c r="C35" s="161">
        <f>SUM(C30:C33)</f>
        <v>19000000000</v>
      </c>
      <c r="D35" s="158" t="s">
        <v>495</v>
      </c>
      <c r="E35" s="157">
        <f>SUM(E30:E34)</f>
        <v>19067141648</v>
      </c>
      <c r="F35" s="159" t="s">
        <v>506</v>
      </c>
    </row>
    <row r="36" spans="2:6" ht="13.95" customHeight="1" x14ac:dyDescent="0.25">
      <c r="B36" s="203">
        <v>2020</v>
      </c>
      <c r="C36" s="162">
        <v>7000000000</v>
      </c>
      <c r="D36" s="1" t="s">
        <v>512</v>
      </c>
      <c r="E36" s="154">
        <v>7000000000</v>
      </c>
    </row>
    <row r="37" spans="2:6" ht="13.95" customHeight="1" x14ac:dyDescent="0.25">
      <c r="B37" s="205"/>
      <c r="C37" s="162">
        <v>3726901040</v>
      </c>
      <c r="D37" s="1" t="s">
        <v>513</v>
      </c>
      <c r="E37" s="154">
        <v>3726901040</v>
      </c>
    </row>
    <row r="38" spans="2:6" ht="13.95" customHeight="1" x14ac:dyDescent="0.25">
      <c r="B38" s="205"/>
      <c r="C38" s="162">
        <v>3500000000</v>
      </c>
      <c r="D38" s="1" t="s">
        <v>514</v>
      </c>
      <c r="E38" s="154">
        <v>3500000000</v>
      </c>
    </row>
    <row r="39" spans="2:6" ht="13.95" customHeight="1" x14ac:dyDescent="0.25">
      <c r="B39" s="205"/>
      <c r="C39" s="162">
        <v>4264292000</v>
      </c>
      <c r="D39" s="1" t="s">
        <v>515</v>
      </c>
      <c r="E39" s="154">
        <v>4264292000</v>
      </c>
    </row>
    <row r="40" spans="2:6" ht="13.95" customHeight="1" x14ac:dyDescent="0.25">
      <c r="B40" s="205"/>
      <c r="C40" s="162">
        <v>4712133000</v>
      </c>
      <c r="D40" s="1" t="s">
        <v>516</v>
      </c>
      <c r="E40" s="154">
        <v>4712133000</v>
      </c>
    </row>
    <row r="41" spans="2:6" ht="13.95" customHeight="1" x14ac:dyDescent="0.25">
      <c r="B41" s="205"/>
      <c r="C41" s="162">
        <v>2642249410</v>
      </c>
      <c r="D41" s="1" t="s">
        <v>517</v>
      </c>
      <c r="E41" s="154">
        <v>1056899764</v>
      </c>
    </row>
    <row r="42" spans="2:6" ht="13.95" customHeight="1" x14ac:dyDescent="0.25">
      <c r="B42" s="205"/>
      <c r="C42" s="161">
        <f>SUM(C36:C41)</f>
        <v>25845575450</v>
      </c>
      <c r="D42" s="158" t="s">
        <v>495</v>
      </c>
      <c r="E42" s="157">
        <f>SUM(E36:E41)</f>
        <v>24260225804</v>
      </c>
      <c r="F42" s="159" t="s">
        <v>506</v>
      </c>
    </row>
    <row r="43" spans="2:6" ht="13.95" customHeight="1" x14ac:dyDescent="0.25">
      <c r="B43" s="203">
        <v>2019</v>
      </c>
      <c r="C43" s="163">
        <v>2669856817</v>
      </c>
      <c r="D43" s="164" t="s">
        <v>518</v>
      </c>
      <c r="E43" s="163">
        <v>2669856817</v>
      </c>
    </row>
    <row r="44" spans="2:6" ht="13.95" customHeight="1" x14ac:dyDescent="0.25">
      <c r="B44" s="205"/>
      <c r="C44" s="163">
        <v>540000000</v>
      </c>
      <c r="D44" s="164" t="s">
        <v>519</v>
      </c>
      <c r="E44" s="163">
        <v>540000000</v>
      </c>
    </row>
    <row r="45" spans="2:6" ht="13.95" customHeight="1" x14ac:dyDescent="0.25">
      <c r="B45" s="205"/>
      <c r="C45" s="163">
        <v>1330000000</v>
      </c>
      <c r="D45" s="164" t="s">
        <v>520</v>
      </c>
      <c r="E45" s="163">
        <v>1330000000</v>
      </c>
    </row>
    <row r="46" spans="2:6" ht="13.95" customHeight="1" x14ac:dyDescent="0.25">
      <c r="B46" s="205"/>
      <c r="C46" s="163">
        <v>3000000000</v>
      </c>
      <c r="D46" s="1" t="s">
        <v>521</v>
      </c>
      <c r="E46" s="163">
        <v>3000000000</v>
      </c>
    </row>
    <row r="47" spans="2:6" ht="13.95" customHeight="1" x14ac:dyDescent="0.25">
      <c r="B47" s="205"/>
      <c r="C47" s="163">
        <v>5791012191</v>
      </c>
      <c r="D47" s="1" t="s">
        <v>522</v>
      </c>
      <c r="E47" s="163">
        <v>5791012191</v>
      </c>
    </row>
    <row r="48" spans="2:6" x14ac:dyDescent="0.25">
      <c r="B48" s="205"/>
      <c r="C48" s="163">
        <v>750000000</v>
      </c>
      <c r="D48" s="164" t="s">
        <v>523</v>
      </c>
      <c r="E48" s="163">
        <v>750000000</v>
      </c>
    </row>
    <row r="49" spans="2:6" ht="13.95" customHeight="1" x14ac:dyDescent="0.25">
      <c r="B49" s="205"/>
      <c r="C49" s="157">
        <f>SUM(C43:C48)</f>
        <v>14080869008</v>
      </c>
      <c r="D49" s="158"/>
      <c r="E49" s="157">
        <f>SUM(E43:E48)</f>
        <v>14080869008</v>
      </c>
      <c r="F49" s="159" t="s">
        <v>506</v>
      </c>
    </row>
  </sheetData>
  <mergeCells count="5">
    <mergeCell ref="B4:B17"/>
    <mergeCell ref="B18:B29"/>
    <mergeCell ref="B30:B35"/>
    <mergeCell ref="B36:B42"/>
    <mergeCell ref="B43:B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Ing-Diciembre</vt:lpstr>
      <vt:lpstr>Gtos-Diciembre</vt:lpstr>
      <vt:lpstr>Equilibrio</vt:lpstr>
      <vt:lpstr>Transferencias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metrosaluddosi</dc:creator>
  <cp:lastModifiedBy>metrosaluddosi</cp:lastModifiedBy>
  <cp:lastPrinted>2023-05-23T14:12:10Z</cp:lastPrinted>
  <dcterms:created xsi:type="dcterms:W3CDTF">2021-02-17T21:29:17Z</dcterms:created>
  <dcterms:modified xsi:type="dcterms:W3CDTF">2024-01-31T16:11:39Z</dcterms:modified>
</cp:coreProperties>
</file>